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25"/>
  </bookViews>
  <sheets>
    <sheet name="Rekapitulace" sheetId="1" r:id="rId1"/>
    <sheet name="PS 001" sheetId="2" r:id="rId2"/>
    <sheet name="SO 201" sheetId="3" r:id="rId3"/>
    <sheet name="SO 202" sheetId="4" r:id="rId4"/>
    <sheet name="SO 101" sheetId="5" r:id="rId5"/>
    <sheet name="SO 102" sheetId="6" r:id="rId6"/>
    <sheet name="SO 103" sheetId="7" r:id="rId7"/>
    <sheet name="SO 104" sheetId="8" r:id="rId8"/>
    <sheet name="SO 105" sheetId="9" r:id="rId9"/>
    <sheet name="SO 106" sheetId="10" r:id="rId10"/>
    <sheet name="SO 107" sheetId="11" r:id="rId11"/>
    <sheet name="SO 108" sheetId="12" r:id="rId12"/>
    <sheet name="SO 98-98" sheetId="13" r:id="rId13"/>
  </sheets>
  <calcPr calcId="162913"/>
  <webPublishing codePage="0"/>
</workbook>
</file>

<file path=xl/calcChain.xml><?xml version="1.0" encoding="utf-8"?>
<calcChain xmlns="http://schemas.openxmlformats.org/spreadsheetml/2006/main">
  <c r="M35" i="13" l="1"/>
  <c r="O35" i="13" s="1"/>
  <c r="I35" i="13"/>
  <c r="M31" i="13"/>
  <c r="O31" i="13" s="1"/>
  <c r="I31" i="13"/>
  <c r="O27" i="13"/>
  <c r="M27" i="13"/>
  <c r="I27" i="13"/>
  <c r="M26" i="13"/>
  <c r="L26" i="13"/>
  <c r="K26" i="13"/>
  <c r="J26" i="13"/>
  <c r="O22" i="13"/>
  <c r="M22" i="13"/>
  <c r="I22" i="13"/>
  <c r="M18" i="13"/>
  <c r="O18" i="13" s="1"/>
  <c r="I18" i="13"/>
  <c r="M14" i="13"/>
  <c r="O14" i="13" s="1"/>
  <c r="I14" i="13"/>
  <c r="O10" i="13"/>
  <c r="M10" i="13"/>
  <c r="I10" i="13"/>
  <c r="M9" i="13"/>
  <c r="L9" i="13"/>
  <c r="K9" i="13"/>
  <c r="J9" i="13"/>
  <c r="M8" i="13"/>
  <c r="L8" i="13"/>
  <c r="K8" i="13"/>
  <c r="J8" i="13"/>
  <c r="T7" i="13"/>
  <c r="M429" i="12"/>
  <c r="O429" i="12" s="1"/>
  <c r="I429" i="12"/>
  <c r="O425" i="12"/>
  <c r="M425" i="12"/>
  <c r="I425" i="12"/>
  <c r="O421" i="12"/>
  <c r="M421" i="12"/>
  <c r="I421" i="12"/>
  <c r="M417" i="12"/>
  <c r="O417" i="12" s="1"/>
  <c r="I417" i="12"/>
  <c r="M413" i="12"/>
  <c r="O413" i="12" s="1"/>
  <c r="I413" i="12"/>
  <c r="O409" i="12"/>
  <c r="M409" i="12"/>
  <c r="I409" i="12"/>
  <c r="L408" i="12"/>
  <c r="K408" i="12"/>
  <c r="J408" i="12"/>
  <c r="O404" i="12"/>
  <c r="M404" i="12"/>
  <c r="I404" i="12"/>
  <c r="M400" i="12"/>
  <c r="O400" i="12" s="1"/>
  <c r="I400" i="12"/>
  <c r="M396" i="12"/>
  <c r="O396" i="12" s="1"/>
  <c r="I396" i="12"/>
  <c r="O392" i="12"/>
  <c r="M392" i="12"/>
  <c r="I392" i="12"/>
  <c r="O388" i="12"/>
  <c r="M388" i="12"/>
  <c r="I388" i="12"/>
  <c r="M384" i="12"/>
  <c r="O384" i="12" s="1"/>
  <c r="I384" i="12"/>
  <c r="M380" i="12"/>
  <c r="O380" i="12" s="1"/>
  <c r="I380" i="12"/>
  <c r="O376" i="12"/>
  <c r="M376" i="12"/>
  <c r="I376" i="12"/>
  <c r="O372" i="12"/>
  <c r="M372" i="12"/>
  <c r="I372" i="12"/>
  <c r="M368" i="12"/>
  <c r="O368" i="12" s="1"/>
  <c r="I368" i="12"/>
  <c r="M364" i="12"/>
  <c r="O364" i="12" s="1"/>
  <c r="I364" i="12"/>
  <c r="O360" i="12"/>
  <c r="M360" i="12"/>
  <c r="I360" i="12"/>
  <c r="O356" i="12"/>
  <c r="M356" i="12"/>
  <c r="I356" i="12"/>
  <c r="M352" i="12"/>
  <c r="O352" i="12" s="1"/>
  <c r="I352" i="12"/>
  <c r="M348" i="12"/>
  <c r="O348" i="12" s="1"/>
  <c r="I348" i="12"/>
  <c r="O344" i="12"/>
  <c r="M344" i="12"/>
  <c r="I344" i="12"/>
  <c r="O340" i="12"/>
  <c r="M340" i="12"/>
  <c r="I340" i="12"/>
  <c r="M336" i="12"/>
  <c r="O336" i="12" s="1"/>
  <c r="I336" i="12"/>
  <c r="M332" i="12"/>
  <c r="O332" i="12" s="1"/>
  <c r="I332" i="12"/>
  <c r="O328" i="12"/>
  <c r="M328" i="12"/>
  <c r="I328" i="12"/>
  <c r="O324" i="12"/>
  <c r="M324" i="12"/>
  <c r="I324" i="12"/>
  <c r="M320" i="12"/>
  <c r="O320" i="12" s="1"/>
  <c r="I320" i="12"/>
  <c r="M316" i="12"/>
  <c r="I316" i="12"/>
  <c r="L315" i="12"/>
  <c r="K315" i="12"/>
  <c r="J315" i="12"/>
  <c r="O311" i="12"/>
  <c r="M311" i="12"/>
  <c r="I311" i="12"/>
  <c r="O307" i="12"/>
  <c r="M307" i="12"/>
  <c r="I307" i="12"/>
  <c r="M303" i="12"/>
  <c r="O303" i="12" s="1"/>
  <c r="I303" i="12"/>
  <c r="M299" i="12"/>
  <c r="O299" i="12" s="1"/>
  <c r="I299" i="12"/>
  <c r="O295" i="12"/>
  <c r="M295" i="12"/>
  <c r="I295" i="12"/>
  <c r="O291" i="12"/>
  <c r="M291" i="12"/>
  <c r="I291" i="12"/>
  <c r="M287" i="12"/>
  <c r="O287" i="12" s="1"/>
  <c r="I287" i="12"/>
  <c r="M283" i="12"/>
  <c r="O283" i="12" s="1"/>
  <c r="I283" i="12"/>
  <c r="O279" i="12"/>
  <c r="M279" i="12"/>
  <c r="I279" i="12"/>
  <c r="O275" i="12"/>
  <c r="M275" i="12"/>
  <c r="I275" i="12"/>
  <c r="M271" i="12"/>
  <c r="O271" i="12" s="1"/>
  <c r="I271" i="12"/>
  <c r="M267" i="12"/>
  <c r="O267" i="12" s="1"/>
  <c r="I267" i="12"/>
  <c r="M263" i="12"/>
  <c r="O263" i="12" s="1"/>
  <c r="I263" i="12"/>
  <c r="O259" i="12"/>
  <c r="M259" i="12"/>
  <c r="I259" i="12"/>
  <c r="M255" i="12"/>
  <c r="O255" i="12" s="1"/>
  <c r="I255" i="12"/>
  <c r="M251" i="12"/>
  <c r="O251" i="12" s="1"/>
  <c r="I251" i="12"/>
  <c r="M247" i="12"/>
  <c r="O247" i="12" s="1"/>
  <c r="I247" i="12"/>
  <c r="O243" i="12"/>
  <c r="M243" i="12"/>
  <c r="I243" i="12"/>
  <c r="M239" i="12"/>
  <c r="O239" i="12" s="1"/>
  <c r="I239" i="12"/>
  <c r="M235" i="12"/>
  <c r="O235" i="12" s="1"/>
  <c r="I235" i="12"/>
  <c r="M231" i="12"/>
  <c r="O231" i="12" s="1"/>
  <c r="I231" i="12"/>
  <c r="O227" i="12"/>
  <c r="M227" i="12"/>
  <c r="I227" i="12"/>
  <c r="M223" i="12"/>
  <c r="O223" i="12" s="1"/>
  <c r="I223" i="12"/>
  <c r="M219" i="12"/>
  <c r="O219" i="12" s="1"/>
  <c r="I219" i="12"/>
  <c r="M215" i="12"/>
  <c r="O215" i="12" s="1"/>
  <c r="I215" i="12"/>
  <c r="O211" i="12"/>
  <c r="M211" i="12"/>
  <c r="I211" i="12"/>
  <c r="M207" i="12"/>
  <c r="O207" i="12" s="1"/>
  <c r="I207" i="12"/>
  <c r="M203" i="12"/>
  <c r="O203" i="12" s="1"/>
  <c r="I203" i="12"/>
  <c r="M199" i="12"/>
  <c r="O199" i="12" s="1"/>
  <c r="I199" i="12"/>
  <c r="O195" i="12"/>
  <c r="M195" i="12"/>
  <c r="I195" i="12"/>
  <c r="M191" i="12"/>
  <c r="I191" i="12"/>
  <c r="L190" i="12"/>
  <c r="K190" i="12"/>
  <c r="K8" i="12" s="1"/>
  <c r="J190" i="12"/>
  <c r="M186" i="12"/>
  <c r="O186" i="12" s="1"/>
  <c r="I186" i="12"/>
  <c r="M182" i="12"/>
  <c r="O182" i="12" s="1"/>
  <c r="I182" i="12"/>
  <c r="O178" i="12"/>
  <c r="M178" i="12"/>
  <c r="I178" i="12"/>
  <c r="M174" i="12"/>
  <c r="O174" i="12" s="1"/>
  <c r="I174" i="12"/>
  <c r="M170" i="12"/>
  <c r="O170" i="12" s="1"/>
  <c r="I170" i="12"/>
  <c r="M166" i="12"/>
  <c r="O166" i="12" s="1"/>
  <c r="I166" i="12"/>
  <c r="O162" i="12"/>
  <c r="M162" i="12"/>
  <c r="I162" i="12"/>
  <c r="M158" i="12"/>
  <c r="O158" i="12" s="1"/>
  <c r="I158" i="12"/>
  <c r="M154" i="12"/>
  <c r="O154" i="12" s="1"/>
  <c r="I154" i="12"/>
  <c r="M150" i="12"/>
  <c r="O150" i="12" s="1"/>
  <c r="I150" i="12"/>
  <c r="O146" i="12"/>
  <c r="M146" i="12"/>
  <c r="I146" i="12"/>
  <c r="M142" i="12"/>
  <c r="O142" i="12" s="1"/>
  <c r="I142" i="12"/>
  <c r="M138" i="12"/>
  <c r="O138" i="12" s="1"/>
  <c r="I138" i="12"/>
  <c r="M134" i="12"/>
  <c r="O134" i="12" s="1"/>
  <c r="I134" i="12"/>
  <c r="O130" i="12"/>
  <c r="M130" i="12"/>
  <c r="I130" i="12"/>
  <c r="M126" i="12"/>
  <c r="O126" i="12" s="1"/>
  <c r="I126" i="12"/>
  <c r="M122" i="12"/>
  <c r="O122" i="12" s="1"/>
  <c r="I122" i="12"/>
  <c r="M118" i="12"/>
  <c r="O118" i="12" s="1"/>
  <c r="I118" i="12"/>
  <c r="O114" i="12"/>
  <c r="M114" i="12"/>
  <c r="I114" i="12"/>
  <c r="M110" i="12"/>
  <c r="O110" i="12" s="1"/>
  <c r="I110" i="12"/>
  <c r="M106" i="12"/>
  <c r="O106" i="12" s="1"/>
  <c r="I106" i="12"/>
  <c r="M102" i="12"/>
  <c r="O102" i="12" s="1"/>
  <c r="I102" i="12"/>
  <c r="O98" i="12"/>
  <c r="M98" i="12"/>
  <c r="I98" i="12"/>
  <c r="M94" i="12"/>
  <c r="O94" i="12" s="1"/>
  <c r="I94" i="12"/>
  <c r="M90" i="12"/>
  <c r="O90" i="12" s="1"/>
  <c r="I90" i="12"/>
  <c r="M86" i="12"/>
  <c r="O86" i="12" s="1"/>
  <c r="I86" i="12"/>
  <c r="O82" i="12"/>
  <c r="M82" i="12"/>
  <c r="I82" i="12"/>
  <c r="M78" i="12"/>
  <c r="O78" i="12" s="1"/>
  <c r="I78" i="12"/>
  <c r="M74" i="12"/>
  <c r="O74" i="12" s="1"/>
  <c r="I74" i="12"/>
  <c r="M70" i="12"/>
  <c r="O70" i="12" s="1"/>
  <c r="I70" i="12"/>
  <c r="O66" i="12"/>
  <c r="M66" i="12"/>
  <c r="I66" i="12"/>
  <c r="M62" i="12"/>
  <c r="O62" i="12" s="1"/>
  <c r="I62" i="12"/>
  <c r="M58" i="12"/>
  <c r="O58" i="12" s="1"/>
  <c r="I58" i="12"/>
  <c r="M54" i="12"/>
  <c r="O54" i="12" s="1"/>
  <c r="I54" i="12"/>
  <c r="O50" i="12"/>
  <c r="M50" i="12"/>
  <c r="I50" i="12"/>
  <c r="M46" i="12"/>
  <c r="O46" i="12" s="1"/>
  <c r="I46" i="12"/>
  <c r="M42" i="12"/>
  <c r="O42" i="12" s="1"/>
  <c r="I42" i="12"/>
  <c r="M38" i="12"/>
  <c r="O38" i="12" s="1"/>
  <c r="I38" i="12"/>
  <c r="O34" i="12"/>
  <c r="M34" i="12"/>
  <c r="I34" i="12"/>
  <c r="M30" i="12"/>
  <c r="O30" i="12" s="1"/>
  <c r="I30" i="12"/>
  <c r="M26" i="12"/>
  <c r="O26" i="12" s="1"/>
  <c r="I26" i="12"/>
  <c r="M22" i="12"/>
  <c r="O22" i="12" s="1"/>
  <c r="I22" i="12"/>
  <c r="O18" i="12"/>
  <c r="M18" i="12"/>
  <c r="I18" i="12"/>
  <c r="M14" i="12"/>
  <c r="O14" i="12" s="1"/>
  <c r="I14" i="12"/>
  <c r="M10" i="12"/>
  <c r="I10" i="12"/>
  <c r="L9" i="12"/>
  <c r="K9" i="12"/>
  <c r="J9" i="12"/>
  <c r="L8" i="12"/>
  <c r="J8" i="12"/>
  <c r="T7" i="12"/>
  <c r="M63" i="11"/>
  <c r="O63" i="11" s="1"/>
  <c r="I63" i="11"/>
  <c r="O59" i="11"/>
  <c r="M59" i="11"/>
  <c r="I59" i="11"/>
  <c r="O55" i="11"/>
  <c r="M55" i="11"/>
  <c r="I55" i="11"/>
  <c r="M51" i="11"/>
  <c r="O51" i="11" s="1"/>
  <c r="I51" i="11"/>
  <c r="M47" i="11"/>
  <c r="O47" i="11" s="1"/>
  <c r="I47" i="11"/>
  <c r="O43" i="11"/>
  <c r="M43" i="11"/>
  <c r="I43" i="11"/>
  <c r="O39" i="11"/>
  <c r="M39" i="11"/>
  <c r="I39" i="11"/>
  <c r="O35" i="11"/>
  <c r="M35" i="11"/>
  <c r="I35" i="11"/>
  <c r="M31" i="11"/>
  <c r="O31" i="11" s="1"/>
  <c r="I31" i="11"/>
  <c r="O27" i="11"/>
  <c r="M27" i="11"/>
  <c r="I27" i="11"/>
  <c r="O23" i="11"/>
  <c r="M23" i="11"/>
  <c r="I23" i="11"/>
  <c r="M19" i="11"/>
  <c r="I19" i="11"/>
  <c r="L18" i="11"/>
  <c r="L8" i="11" s="1"/>
  <c r="K18" i="11"/>
  <c r="K8" i="11" s="1"/>
  <c r="J18" i="11"/>
  <c r="M14" i="11"/>
  <c r="O14" i="11" s="1"/>
  <c r="I14" i="11"/>
  <c r="O10" i="11"/>
  <c r="M10" i="11"/>
  <c r="I10" i="11"/>
  <c r="M9" i="11"/>
  <c r="L9" i="11"/>
  <c r="K9" i="11"/>
  <c r="J9" i="11"/>
  <c r="J8" i="11"/>
  <c r="T7" i="11"/>
  <c r="M154" i="10"/>
  <c r="O154" i="10" s="1"/>
  <c r="I154" i="10"/>
  <c r="M150" i="10"/>
  <c r="O150" i="10" s="1"/>
  <c r="I150" i="10"/>
  <c r="O146" i="10"/>
  <c r="M146" i="10"/>
  <c r="I146" i="10"/>
  <c r="O142" i="10"/>
  <c r="M142" i="10"/>
  <c r="I142" i="10"/>
  <c r="M138" i="10"/>
  <c r="O138" i="10" s="1"/>
  <c r="I138" i="10"/>
  <c r="M134" i="10"/>
  <c r="O134" i="10" s="1"/>
  <c r="I134" i="10"/>
  <c r="O130" i="10"/>
  <c r="M130" i="10"/>
  <c r="I130" i="10"/>
  <c r="M126" i="10"/>
  <c r="O126" i="10" s="1"/>
  <c r="I126" i="10"/>
  <c r="M122" i="10"/>
  <c r="O122" i="10" s="1"/>
  <c r="I122" i="10"/>
  <c r="M118" i="10"/>
  <c r="O118" i="10" s="1"/>
  <c r="I118" i="10"/>
  <c r="O114" i="10"/>
  <c r="M114" i="10"/>
  <c r="I114" i="10"/>
  <c r="M113" i="10"/>
  <c r="L113" i="10"/>
  <c r="K113" i="10"/>
  <c r="J113" i="10"/>
  <c r="O109" i="10"/>
  <c r="M109" i="10"/>
  <c r="I109" i="10"/>
  <c r="M105" i="10"/>
  <c r="O105" i="10" s="1"/>
  <c r="I105" i="10"/>
  <c r="M101" i="10"/>
  <c r="O101" i="10" s="1"/>
  <c r="I101" i="10"/>
  <c r="O97" i="10"/>
  <c r="M97" i="10"/>
  <c r="I97" i="10"/>
  <c r="M93" i="10"/>
  <c r="O93" i="10" s="1"/>
  <c r="I93" i="10"/>
  <c r="M89" i="10"/>
  <c r="O89" i="10" s="1"/>
  <c r="I89" i="10"/>
  <c r="M85" i="10"/>
  <c r="O85" i="10" s="1"/>
  <c r="I85" i="10"/>
  <c r="M84" i="10"/>
  <c r="L84" i="10"/>
  <c r="K84" i="10"/>
  <c r="J84" i="10"/>
  <c r="O80" i="10"/>
  <c r="M80" i="10"/>
  <c r="I80" i="10"/>
  <c r="O76" i="10"/>
  <c r="M76" i="10"/>
  <c r="I76" i="10"/>
  <c r="M72" i="10"/>
  <c r="O72" i="10" s="1"/>
  <c r="I72" i="10"/>
  <c r="M68" i="10"/>
  <c r="O68" i="10" s="1"/>
  <c r="I68" i="10"/>
  <c r="O64" i="10"/>
  <c r="M64" i="10"/>
  <c r="I64" i="10"/>
  <c r="M60" i="10"/>
  <c r="I60" i="10"/>
  <c r="L59" i="10"/>
  <c r="K59" i="10"/>
  <c r="J59" i="10"/>
  <c r="M55" i="10"/>
  <c r="O55" i="10" s="1"/>
  <c r="I55" i="10"/>
  <c r="M51" i="10"/>
  <c r="O51" i="10" s="1"/>
  <c r="I51" i="10"/>
  <c r="O47" i="10"/>
  <c r="M47" i="10"/>
  <c r="I47" i="10"/>
  <c r="M43" i="10"/>
  <c r="O43" i="10" s="1"/>
  <c r="I43" i="10"/>
  <c r="M39" i="10"/>
  <c r="O39" i="10" s="1"/>
  <c r="I39" i="10"/>
  <c r="M35" i="10"/>
  <c r="O35" i="10" s="1"/>
  <c r="I35" i="10"/>
  <c r="O31" i="10"/>
  <c r="M31" i="10"/>
  <c r="I31" i="10"/>
  <c r="O27" i="10"/>
  <c r="M27" i="10"/>
  <c r="I27" i="10"/>
  <c r="M23" i="10"/>
  <c r="O23" i="10" s="1"/>
  <c r="I23" i="10"/>
  <c r="M19" i="10"/>
  <c r="O19" i="10" s="1"/>
  <c r="I19" i="10"/>
  <c r="M18" i="10"/>
  <c r="L18" i="10"/>
  <c r="K18" i="10"/>
  <c r="J18" i="10"/>
  <c r="O14" i="10"/>
  <c r="M14" i="10"/>
  <c r="I14" i="10"/>
  <c r="M10" i="10"/>
  <c r="I10" i="10"/>
  <c r="L9" i="10"/>
  <c r="K9" i="10"/>
  <c r="K8" i="10" s="1"/>
  <c r="J9" i="10"/>
  <c r="L8" i="10"/>
  <c r="T7" i="10" s="1"/>
  <c r="O644" i="9"/>
  <c r="M644" i="9"/>
  <c r="I644" i="9"/>
  <c r="M640" i="9"/>
  <c r="O640" i="9" s="1"/>
  <c r="I640" i="9"/>
  <c r="M636" i="9"/>
  <c r="O636" i="9" s="1"/>
  <c r="I636" i="9"/>
  <c r="M632" i="9"/>
  <c r="O632" i="9" s="1"/>
  <c r="I632" i="9"/>
  <c r="O628" i="9"/>
  <c r="M628" i="9"/>
  <c r="I628" i="9"/>
  <c r="M624" i="9"/>
  <c r="O624" i="9" s="1"/>
  <c r="I624" i="9"/>
  <c r="O620" i="9"/>
  <c r="M620" i="9"/>
  <c r="I620" i="9"/>
  <c r="M616" i="9"/>
  <c r="O616" i="9" s="1"/>
  <c r="I616" i="9"/>
  <c r="O612" i="9"/>
  <c r="M612" i="9"/>
  <c r="I612" i="9"/>
  <c r="O608" i="9"/>
  <c r="M608" i="9"/>
  <c r="I608" i="9"/>
  <c r="O604" i="9"/>
  <c r="M604" i="9"/>
  <c r="I604" i="9"/>
  <c r="M600" i="9"/>
  <c r="O600" i="9" s="1"/>
  <c r="I600" i="9"/>
  <c r="O596" i="9"/>
  <c r="M596" i="9"/>
  <c r="I596" i="9"/>
  <c r="O592" i="9"/>
  <c r="M592" i="9"/>
  <c r="I592" i="9"/>
  <c r="M588" i="9"/>
  <c r="O588" i="9" s="1"/>
  <c r="I588" i="9"/>
  <c r="M584" i="9"/>
  <c r="O584" i="9" s="1"/>
  <c r="I584" i="9"/>
  <c r="O580" i="9"/>
  <c r="M580" i="9"/>
  <c r="I580" i="9"/>
  <c r="M576" i="9"/>
  <c r="I576" i="9"/>
  <c r="M572" i="9"/>
  <c r="O572" i="9" s="1"/>
  <c r="I572" i="9"/>
  <c r="M568" i="9"/>
  <c r="O568" i="9" s="1"/>
  <c r="I568" i="9"/>
  <c r="O564" i="9"/>
  <c r="M564" i="9"/>
  <c r="I564" i="9"/>
  <c r="M560" i="9"/>
  <c r="O560" i="9" s="1"/>
  <c r="I560" i="9"/>
  <c r="L559" i="9"/>
  <c r="K559" i="9"/>
  <c r="J559" i="9"/>
  <c r="O555" i="9"/>
  <c r="M555" i="9"/>
  <c r="I555" i="9"/>
  <c r="M551" i="9"/>
  <c r="O551" i="9" s="1"/>
  <c r="I551" i="9"/>
  <c r="O547" i="9"/>
  <c r="M547" i="9"/>
  <c r="I547" i="9"/>
  <c r="O543" i="9"/>
  <c r="M543" i="9"/>
  <c r="I543" i="9"/>
  <c r="O539" i="9"/>
  <c r="M539" i="9"/>
  <c r="I539" i="9"/>
  <c r="M535" i="9"/>
  <c r="O535" i="9" s="1"/>
  <c r="I535" i="9"/>
  <c r="O531" i="9"/>
  <c r="M531" i="9"/>
  <c r="I531" i="9"/>
  <c r="O527" i="9"/>
  <c r="M527" i="9"/>
  <c r="I527" i="9"/>
  <c r="M523" i="9"/>
  <c r="O523" i="9" s="1"/>
  <c r="I523" i="9"/>
  <c r="M519" i="9"/>
  <c r="O519" i="9" s="1"/>
  <c r="I519" i="9"/>
  <c r="O515" i="9"/>
  <c r="M515" i="9"/>
  <c r="I515" i="9"/>
  <c r="M511" i="9"/>
  <c r="O511" i="9" s="1"/>
  <c r="I511" i="9"/>
  <c r="M507" i="9"/>
  <c r="O507" i="9" s="1"/>
  <c r="I507" i="9"/>
  <c r="M503" i="9"/>
  <c r="O503" i="9" s="1"/>
  <c r="I503" i="9"/>
  <c r="O499" i="9"/>
  <c r="M499" i="9"/>
  <c r="I499" i="9"/>
  <c r="M495" i="9"/>
  <c r="O495" i="9" s="1"/>
  <c r="I495" i="9"/>
  <c r="O491" i="9"/>
  <c r="M491" i="9"/>
  <c r="I491" i="9"/>
  <c r="M487" i="9"/>
  <c r="O487" i="9" s="1"/>
  <c r="I487" i="9"/>
  <c r="O483" i="9"/>
  <c r="M483" i="9"/>
  <c r="I483" i="9"/>
  <c r="O479" i="9"/>
  <c r="M479" i="9"/>
  <c r="I479" i="9"/>
  <c r="O475" i="9"/>
  <c r="M475" i="9"/>
  <c r="I475" i="9"/>
  <c r="M471" i="9"/>
  <c r="O471" i="9" s="1"/>
  <c r="I471" i="9"/>
  <c r="O467" i="9"/>
  <c r="M467" i="9"/>
  <c r="I467" i="9"/>
  <c r="O463" i="9"/>
  <c r="M463" i="9"/>
  <c r="I463" i="9"/>
  <c r="M459" i="9"/>
  <c r="O459" i="9" s="1"/>
  <c r="I459" i="9"/>
  <c r="M455" i="9"/>
  <c r="O455" i="9" s="1"/>
  <c r="I455" i="9"/>
  <c r="O451" i="9"/>
  <c r="M451" i="9"/>
  <c r="I451" i="9"/>
  <c r="M447" i="9"/>
  <c r="O447" i="9" s="1"/>
  <c r="I447" i="9"/>
  <c r="M443" i="9"/>
  <c r="O443" i="9" s="1"/>
  <c r="I443" i="9"/>
  <c r="M439" i="9"/>
  <c r="O439" i="9" s="1"/>
  <c r="I439" i="9"/>
  <c r="O435" i="9"/>
  <c r="M435" i="9"/>
  <c r="I435" i="9"/>
  <c r="M431" i="9"/>
  <c r="O431" i="9" s="1"/>
  <c r="I431" i="9"/>
  <c r="O427" i="9"/>
  <c r="M427" i="9"/>
  <c r="I427" i="9"/>
  <c r="M423" i="9"/>
  <c r="O423" i="9" s="1"/>
  <c r="I423" i="9"/>
  <c r="O419" i="9"/>
  <c r="M419" i="9"/>
  <c r="I419" i="9"/>
  <c r="O415" i="9"/>
  <c r="M415" i="9"/>
  <c r="I415" i="9"/>
  <c r="O411" i="9"/>
  <c r="M411" i="9"/>
  <c r="I411" i="9"/>
  <c r="M407" i="9"/>
  <c r="O407" i="9" s="1"/>
  <c r="I407" i="9"/>
  <c r="O403" i="9"/>
  <c r="M403" i="9"/>
  <c r="I403" i="9"/>
  <c r="O399" i="9"/>
  <c r="M399" i="9"/>
  <c r="I399" i="9"/>
  <c r="M395" i="9"/>
  <c r="O395" i="9" s="1"/>
  <c r="I395" i="9"/>
  <c r="M391" i="9"/>
  <c r="O391" i="9" s="1"/>
  <c r="I391" i="9"/>
  <c r="O387" i="9"/>
  <c r="M387" i="9"/>
  <c r="I387" i="9"/>
  <c r="M383" i="9"/>
  <c r="O383" i="9" s="1"/>
  <c r="I383" i="9"/>
  <c r="M379" i="9"/>
  <c r="O379" i="9" s="1"/>
  <c r="I379" i="9"/>
  <c r="M375" i="9"/>
  <c r="O375" i="9" s="1"/>
  <c r="I375" i="9"/>
  <c r="O371" i="9"/>
  <c r="M371" i="9"/>
  <c r="I371" i="9"/>
  <c r="M367" i="9"/>
  <c r="O367" i="9" s="1"/>
  <c r="I367" i="9"/>
  <c r="O363" i="9"/>
  <c r="M363" i="9"/>
  <c r="I363" i="9"/>
  <c r="M359" i="9"/>
  <c r="O359" i="9" s="1"/>
  <c r="I359" i="9"/>
  <c r="O355" i="9"/>
  <c r="M355" i="9"/>
  <c r="I355" i="9"/>
  <c r="O351" i="9"/>
  <c r="M351" i="9"/>
  <c r="I351" i="9"/>
  <c r="O347" i="9"/>
  <c r="M347" i="9"/>
  <c r="I347" i="9"/>
  <c r="M343" i="9"/>
  <c r="O343" i="9" s="1"/>
  <c r="I343" i="9"/>
  <c r="O339" i="9"/>
  <c r="M339" i="9"/>
  <c r="I339" i="9"/>
  <c r="O335" i="9"/>
  <c r="M335" i="9"/>
  <c r="I335" i="9"/>
  <c r="M331" i="9"/>
  <c r="O331" i="9" s="1"/>
  <c r="I331" i="9"/>
  <c r="M327" i="9"/>
  <c r="O327" i="9" s="1"/>
  <c r="I327" i="9"/>
  <c r="O323" i="9"/>
  <c r="M323" i="9"/>
  <c r="I323" i="9"/>
  <c r="M319" i="9"/>
  <c r="O319" i="9" s="1"/>
  <c r="I319" i="9"/>
  <c r="M315" i="9"/>
  <c r="O315" i="9" s="1"/>
  <c r="I315" i="9"/>
  <c r="M311" i="9"/>
  <c r="O311" i="9" s="1"/>
  <c r="I311" i="9"/>
  <c r="O307" i="9"/>
  <c r="M307" i="9"/>
  <c r="I307" i="9"/>
  <c r="M303" i="9"/>
  <c r="O303" i="9" s="1"/>
  <c r="I303" i="9"/>
  <c r="O299" i="9"/>
  <c r="M299" i="9"/>
  <c r="I299" i="9"/>
  <c r="M295" i="9"/>
  <c r="O295" i="9" s="1"/>
  <c r="I295" i="9"/>
  <c r="O291" i="9"/>
  <c r="M291" i="9"/>
  <c r="I291" i="9"/>
  <c r="O287" i="9"/>
  <c r="M287" i="9"/>
  <c r="I287" i="9"/>
  <c r="O283" i="9"/>
  <c r="M283" i="9"/>
  <c r="I283" i="9"/>
  <c r="M279" i="9"/>
  <c r="O279" i="9" s="1"/>
  <c r="I279" i="9"/>
  <c r="O275" i="9"/>
  <c r="M275" i="9"/>
  <c r="I275" i="9"/>
  <c r="O271" i="9"/>
  <c r="M271" i="9"/>
  <c r="I271" i="9"/>
  <c r="M267" i="9"/>
  <c r="O267" i="9" s="1"/>
  <c r="I267" i="9"/>
  <c r="M263" i="9"/>
  <c r="O263" i="9" s="1"/>
  <c r="I263" i="9"/>
  <c r="O259" i="9"/>
  <c r="M259" i="9"/>
  <c r="I259" i="9"/>
  <c r="M255" i="9"/>
  <c r="O255" i="9" s="1"/>
  <c r="I255" i="9"/>
  <c r="M251" i="9"/>
  <c r="O251" i="9" s="1"/>
  <c r="I251" i="9"/>
  <c r="M247" i="9"/>
  <c r="O247" i="9" s="1"/>
  <c r="I247" i="9"/>
  <c r="O243" i="9"/>
  <c r="M243" i="9"/>
  <c r="I243" i="9"/>
  <c r="M239" i="9"/>
  <c r="O239" i="9" s="1"/>
  <c r="I239" i="9"/>
  <c r="O235" i="9"/>
  <c r="M235" i="9"/>
  <c r="I235" i="9"/>
  <c r="M231" i="9"/>
  <c r="O231" i="9" s="1"/>
  <c r="I231" i="9"/>
  <c r="O227" i="9"/>
  <c r="M227" i="9"/>
  <c r="I227" i="9"/>
  <c r="O223" i="9"/>
  <c r="M223" i="9"/>
  <c r="I223" i="9"/>
  <c r="O219" i="9"/>
  <c r="M219" i="9"/>
  <c r="I219" i="9"/>
  <c r="M215" i="9"/>
  <c r="O215" i="9" s="1"/>
  <c r="I215" i="9"/>
  <c r="O211" i="9"/>
  <c r="M211" i="9"/>
  <c r="I211" i="9"/>
  <c r="O207" i="9"/>
  <c r="M207" i="9"/>
  <c r="I207" i="9"/>
  <c r="M203" i="9"/>
  <c r="O203" i="9" s="1"/>
  <c r="I203" i="9"/>
  <c r="M199" i="9"/>
  <c r="O199" i="9" s="1"/>
  <c r="I199" i="9"/>
  <c r="O195" i="9"/>
  <c r="M195" i="9"/>
  <c r="I195" i="9"/>
  <c r="M191" i="9"/>
  <c r="O191" i="9" s="1"/>
  <c r="I191" i="9"/>
  <c r="M187" i="9"/>
  <c r="O187" i="9" s="1"/>
  <c r="I187" i="9"/>
  <c r="M183" i="9"/>
  <c r="O183" i="9" s="1"/>
  <c r="I183" i="9"/>
  <c r="O179" i="9"/>
  <c r="M179" i="9"/>
  <c r="I179" i="9"/>
  <c r="M175" i="9"/>
  <c r="O175" i="9" s="1"/>
  <c r="I175" i="9"/>
  <c r="O171" i="9"/>
  <c r="M171" i="9"/>
  <c r="I171" i="9"/>
  <c r="M167" i="9"/>
  <c r="O167" i="9" s="1"/>
  <c r="I167" i="9"/>
  <c r="O163" i="9"/>
  <c r="M163" i="9"/>
  <c r="I163" i="9"/>
  <c r="O159" i="9"/>
  <c r="M159" i="9"/>
  <c r="I159" i="9"/>
  <c r="O155" i="9"/>
  <c r="M155" i="9"/>
  <c r="I155" i="9"/>
  <c r="M151" i="9"/>
  <c r="O151" i="9" s="1"/>
  <c r="I151" i="9"/>
  <c r="O147" i="9"/>
  <c r="M147" i="9"/>
  <c r="I147" i="9"/>
  <c r="O143" i="9"/>
  <c r="M143" i="9"/>
  <c r="I143" i="9"/>
  <c r="M139" i="9"/>
  <c r="O139" i="9" s="1"/>
  <c r="I139" i="9"/>
  <c r="M135" i="9"/>
  <c r="O135" i="9" s="1"/>
  <c r="I135" i="9"/>
  <c r="O131" i="9"/>
  <c r="M131" i="9"/>
  <c r="I131" i="9"/>
  <c r="M127" i="9"/>
  <c r="O127" i="9" s="1"/>
  <c r="I127" i="9"/>
  <c r="M123" i="9"/>
  <c r="I123" i="9"/>
  <c r="L122" i="9"/>
  <c r="L8" i="9" s="1"/>
  <c r="T7" i="9" s="1"/>
  <c r="K122" i="9"/>
  <c r="J122" i="9"/>
  <c r="M118" i="9"/>
  <c r="O118" i="9" s="1"/>
  <c r="I118" i="9"/>
  <c r="O114" i="9"/>
  <c r="M114" i="9"/>
  <c r="I114" i="9"/>
  <c r="O110" i="9"/>
  <c r="M110" i="9"/>
  <c r="I110" i="9"/>
  <c r="O106" i="9"/>
  <c r="M106" i="9"/>
  <c r="I106" i="9"/>
  <c r="M102" i="9"/>
  <c r="O102" i="9" s="1"/>
  <c r="I102" i="9"/>
  <c r="O98" i="9"/>
  <c r="M98" i="9"/>
  <c r="I98" i="9"/>
  <c r="O94" i="9"/>
  <c r="M94" i="9"/>
  <c r="I94" i="9"/>
  <c r="M90" i="9"/>
  <c r="O90" i="9" s="1"/>
  <c r="I90" i="9"/>
  <c r="M86" i="9"/>
  <c r="O86" i="9" s="1"/>
  <c r="I86" i="9"/>
  <c r="O82" i="9"/>
  <c r="M82" i="9"/>
  <c r="I82" i="9"/>
  <c r="M78" i="9"/>
  <c r="I78" i="9"/>
  <c r="L77" i="9"/>
  <c r="K77" i="9"/>
  <c r="J77" i="9"/>
  <c r="M73" i="9"/>
  <c r="O73" i="9" s="1"/>
  <c r="I73" i="9"/>
  <c r="M69" i="9"/>
  <c r="O69" i="9" s="1"/>
  <c r="I69" i="9"/>
  <c r="O65" i="9"/>
  <c r="M65" i="9"/>
  <c r="I65" i="9"/>
  <c r="L64" i="9"/>
  <c r="K64" i="9"/>
  <c r="J64" i="9"/>
  <c r="M60" i="9"/>
  <c r="O60" i="9" s="1"/>
  <c r="I60" i="9"/>
  <c r="O56" i="9"/>
  <c r="M56" i="9"/>
  <c r="I56" i="9"/>
  <c r="M52" i="9"/>
  <c r="I52" i="9"/>
  <c r="L51" i="9"/>
  <c r="K51" i="9"/>
  <c r="J51" i="9"/>
  <c r="O47" i="9"/>
  <c r="M47" i="9"/>
  <c r="I47" i="9"/>
  <c r="O43" i="9"/>
  <c r="M43" i="9"/>
  <c r="I43" i="9"/>
  <c r="O39" i="9"/>
  <c r="M39" i="9"/>
  <c r="I39" i="9"/>
  <c r="M35" i="9"/>
  <c r="O35" i="9" s="1"/>
  <c r="I35" i="9"/>
  <c r="O31" i="9"/>
  <c r="M31" i="9"/>
  <c r="I31" i="9"/>
  <c r="O27" i="9"/>
  <c r="M27" i="9"/>
  <c r="I27" i="9"/>
  <c r="M23" i="9"/>
  <c r="O23" i="9" s="1"/>
  <c r="I23" i="9"/>
  <c r="M19" i="9"/>
  <c r="O19" i="9" s="1"/>
  <c r="I19" i="9"/>
  <c r="M18" i="9"/>
  <c r="L18" i="9"/>
  <c r="K18" i="9"/>
  <c r="J18" i="9"/>
  <c r="O14" i="9"/>
  <c r="M14" i="9"/>
  <c r="I14" i="9"/>
  <c r="M10" i="9"/>
  <c r="I10" i="9"/>
  <c r="L9" i="9"/>
  <c r="K9" i="9"/>
  <c r="K8" i="9" s="1"/>
  <c r="J9" i="9"/>
  <c r="O202" i="8"/>
  <c r="M202" i="8"/>
  <c r="I202" i="8"/>
  <c r="M198" i="8"/>
  <c r="O198" i="8" s="1"/>
  <c r="I198" i="8"/>
  <c r="O194" i="8"/>
  <c r="M194" i="8"/>
  <c r="I194" i="8"/>
  <c r="M190" i="8"/>
  <c r="I190" i="8"/>
  <c r="L189" i="8"/>
  <c r="K189" i="8"/>
  <c r="J189" i="8"/>
  <c r="M185" i="8"/>
  <c r="O185" i="8" s="1"/>
  <c r="I185" i="8"/>
  <c r="O181" i="8"/>
  <c r="M181" i="8"/>
  <c r="I181" i="8"/>
  <c r="O177" i="8"/>
  <c r="M177" i="8"/>
  <c r="I177" i="8"/>
  <c r="M173" i="8"/>
  <c r="O173" i="8" s="1"/>
  <c r="I173" i="8"/>
  <c r="M169" i="8"/>
  <c r="O169" i="8" s="1"/>
  <c r="I169" i="8"/>
  <c r="O165" i="8"/>
  <c r="M165" i="8"/>
  <c r="I165" i="8"/>
  <c r="O161" i="8"/>
  <c r="M161" i="8"/>
  <c r="I161" i="8"/>
  <c r="M157" i="8"/>
  <c r="O157" i="8" s="1"/>
  <c r="I157" i="8"/>
  <c r="M153" i="8"/>
  <c r="O153" i="8" s="1"/>
  <c r="I153" i="8"/>
  <c r="O149" i="8"/>
  <c r="M149" i="8"/>
  <c r="I149" i="8"/>
  <c r="O145" i="8"/>
  <c r="M145" i="8"/>
  <c r="I145" i="8"/>
  <c r="M141" i="8"/>
  <c r="O141" i="8" s="1"/>
  <c r="I141" i="8"/>
  <c r="M137" i="8"/>
  <c r="O137" i="8" s="1"/>
  <c r="I137" i="8"/>
  <c r="O133" i="8"/>
  <c r="M133" i="8"/>
  <c r="I133" i="8"/>
  <c r="O129" i="8"/>
  <c r="M129" i="8"/>
  <c r="I129" i="8"/>
  <c r="M125" i="8"/>
  <c r="O125" i="8" s="1"/>
  <c r="I125" i="8"/>
  <c r="M121" i="8"/>
  <c r="O121" i="8" s="1"/>
  <c r="I121" i="8"/>
  <c r="O117" i="8"/>
  <c r="M117" i="8"/>
  <c r="I117" i="8"/>
  <c r="O113" i="8"/>
  <c r="M113" i="8"/>
  <c r="I113" i="8"/>
  <c r="M109" i="8"/>
  <c r="I109" i="8"/>
  <c r="L108" i="8"/>
  <c r="K108" i="8"/>
  <c r="J108" i="8"/>
  <c r="M104" i="8"/>
  <c r="O104" i="8" s="1"/>
  <c r="I104" i="8"/>
  <c r="O100" i="8"/>
  <c r="M100" i="8"/>
  <c r="I100" i="8"/>
  <c r="O96" i="8"/>
  <c r="M96" i="8"/>
  <c r="I96" i="8"/>
  <c r="M92" i="8"/>
  <c r="O92" i="8" s="1"/>
  <c r="I92" i="8"/>
  <c r="M88" i="8"/>
  <c r="O88" i="8" s="1"/>
  <c r="I88" i="8"/>
  <c r="O84" i="8"/>
  <c r="M84" i="8"/>
  <c r="I84" i="8"/>
  <c r="O80" i="8"/>
  <c r="M80" i="8"/>
  <c r="I80" i="8"/>
  <c r="M76" i="8"/>
  <c r="I76" i="8"/>
  <c r="L75" i="8"/>
  <c r="K75" i="8"/>
  <c r="J75" i="8"/>
  <c r="M71" i="8"/>
  <c r="O71" i="8" s="1"/>
  <c r="I71" i="8"/>
  <c r="O67" i="8"/>
  <c r="M67" i="8"/>
  <c r="I67" i="8"/>
  <c r="O63" i="8"/>
  <c r="M63" i="8"/>
  <c r="I63" i="8"/>
  <c r="M59" i="8"/>
  <c r="O59" i="8" s="1"/>
  <c r="I59" i="8"/>
  <c r="M55" i="8"/>
  <c r="O55" i="8" s="1"/>
  <c r="I55" i="8"/>
  <c r="O51" i="8"/>
  <c r="M51" i="8"/>
  <c r="I51" i="8"/>
  <c r="O47" i="8"/>
  <c r="M47" i="8"/>
  <c r="I47" i="8"/>
  <c r="M43" i="8"/>
  <c r="O43" i="8" s="1"/>
  <c r="I43" i="8"/>
  <c r="M39" i="8"/>
  <c r="O39" i="8" s="1"/>
  <c r="I39" i="8"/>
  <c r="O35" i="8"/>
  <c r="M35" i="8"/>
  <c r="I35" i="8"/>
  <c r="L34" i="8"/>
  <c r="L8" i="8" s="1"/>
  <c r="T7" i="8" s="1"/>
  <c r="K34" i="8"/>
  <c r="J34" i="8"/>
  <c r="O30" i="8"/>
  <c r="M30" i="8"/>
  <c r="I30" i="8"/>
  <c r="M26" i="8"/>
  <c r="O26" i="8" s="1"/>
  <c r="I26" i="8"/>
  <c r="M22" i="8"/>
  <c r="O22" i="8" s="1"/>
  <c r="I22" i="8"/>
  <c r="O18" i="8"/>
  <c r="M18" i="8"/>
  <c r="I18" i="8"/>
  <c r="O14" i="8"/>
  <c r="M14" i="8"/>
  <c r="I14" i="8"/>
  <c r="M10" i="8"/>
  <c r="I10" i="8"/>
  <c r="L9" i="8"/>
  <c r="K9" i="8"/>
  <c r="J9" i="8"/>
  <c r="K8" i="8"/>
  <c r="J8" i="8"/>
  <c r="O199" i="7"/>
  <c r="M199" i="7"/>
  <c r="I199" i="7"/>
  <c r="M195" i="7"/>
  <c r="O195" i="7" s="1"/>
  <c r="I195" i="7"/>
  <c r="O191" i="7"/>
  <c r="M191" i="7"/>
  <c r="I191" i="7"/>
  <c r="O187" i="7"/>
  <c r="M187" i="7"/>
  <c r="I187" i="7"/>
  <c r="O183" i="7"/>
  <c r="M183" i="7"/>
  <c r="I183" i="7"/>
  <c r="M179" i="7"/>
  <c r="O179" i="7" s="1"/>
  <c r="I179" i="7"/>
  <c r="O175" i="7"/>
  <c r="M175" i="7"/>
  <c r="I175" i="7"/>
  <c r="O171" i="7"/>
  <c r="M171" i="7"/>
  <c r="I171" i="7"/>
  <c r="M170" i="7"/>
  <c r="L170" i="7"/>
  <c r="K170" i="7"/>
  <c r="J170" i="7"/>
  <c r="O166" i="7"/>
  <c r="M166" i="7"/>
  <c r="I166" i="7"/>
  <c r="M162" i="7"/>
  <c r="O162" i="7" s="1"/>
  <c r="I162" i="7"/>
  <c r="O158" i="7"/>
  <c r="M158" i="7"/>
  <c r="I158" i="7"/>
  <c r="O154" i="7"/>
  <c r="M154" i="7"/>
  <c r="I154" i="7"/>
  <c r="O150" i="7"/>
  <c r="M150" i="7"/>
  <c r="I150" i="7"/>
  <c r="M146" i="7"/>
  <c r="O146" i="7" s="1"/>
  <c r="I146" i="7"/>
  <c r="O142" i="7"/>
  <c r="M142" i="7"/>
  <c r="I142" i="7"/>
  <c r="O138" i="7"/>
  <c r="M138" i="7"/>
  <c r="I138" i="7"/>
  <c r="O134" i="7"/>
  <c r="M134" i="7"/>
  <c r="I134" i="7"/>
  <c r="M130" i="7"/>
  <c r="O130" i="7" s="1"/>
  <c r="I130" i="7"/>
  <c r="O126" i="7"/>
  <c r="M126" i="7"/>
  <c r="I126" i="7"/>
  <c r="O122" i="7"/>
  <c r="M122" i="7"/>
  <c r="I122" i="7"/>
  <c r="M121" i="7"/>
  <c r="L121" i="7"/>
  <c r="K121" i="7"/>
  <c r="J121" i="7"/>
  <c r="O117" i="7"/>
  <c r="M117" i="7"/>
  <c r="I117" i="7"/>
  <c r="M113" i="7"/>
  <c r="O113" i="7" s="1"/>
  <c r="I113" i="7"/>
  <c r="O109" i="7"/>
  <c r="M109" i="7"/>
  <c r="I109" i="7"/>
  <c r="O105" i="7"/>
  <c r="M105" i="7"/>
  <c r="I105" i="7"/>
  <c r="O101" i="7"/>
  <c r="M101" i="7"/>
  <c r="I101" i="7"/>
  <c r="L100" i="7"/>
  <c r="K100" i="7"/>
  <c r="J100" i="7"/>
  <c r="M96" i="7"/>
  <c r="I96" i="7"/>
  <c r="O92" i="7"/>
  <c r="M92" i="7"/>
  <c r="I92" i="7"/>
  <c r="L91" i="7"/>
  <c r="K91" i="7"/>
  <c r="J91" i="7"/>
  <c r="J8" i="7" s="1"/>
  <c r="O87" i="7"/>
  <c r="M87" i="7"/>
  <c r="I87" i="7"/>
  <c r="O83" i="7"/>
  <c r="M83" i="7"/>
  <c r="I83" i="7"/>
  <c r="M79" i="7"/>
  <c r="O79" i="7" s="1"/>
  <c r="I79" i="7"/>
  <c r="O75" i="7"/>
  <c r="M75" i="7"/>
  <c r="I75" i="7"/>
  <c r="O71" i="7"/>
  <c r="M71" i="7"/>
  <c r="I71" i="7"/>
  <c r="O67" i="7"/>
  <c r="M67" i="7"/>
  <c r="I67" i="7"/>
  <c r="M63" i="7"/>
  <c r="O63" i="7" s="1"/>
  <c r="I63" i="7"/>
  <c r="O59" i="7"/>
  <c r="M59" i="7"/>
  <c r="I59" i="7"/>
  <c r="O55" i="7"/>
  <c r="M55" i="7"/>
  <c r="I55" i="7"/>
  <c r="O51" i="7"/>
  <c r="M51" i="7"/>
  <c r="I51" i="7"/>
  <c r="M47" i="7"/>
  <c r="O47" i="7" s="1"/>
  <c r="I47" i="7"/>
  <c r="O43" i="7"/>
  <c r="M43" i="7"/>
  <c r="I43" i="7"/>
  <c r="O39" i="7"/>
  <c r="M39" i="7"/>
  <c r="I39" i="7"/>
  <c r="O35" i="7"/>
  <c r="M35" i="7"/>
  <c r="I35" i="7"/>
  <c r="L34" i="7"/>
  <c r="L8" i="7" s="1"/>
  <c r="T7" i="7" s="1"/>
  <c r="K34" i="7"/>
  <c r="K8" i="7" s="1"/>
  <c r="J34" i="7"/>
  <c r="M30" i="7"/>
  <c r="O30" i="7" s="1"/>
  <c r="I30" i="7"/>
  <c r="O26" i="7"/>
  <c r="M26" i="7"/>
  <c r="I26" i="7"/>
  <c r="O22" i="7"/>
  <c r="M22" i="7"/>
  <c r="I22" i="7"/>
  <c r="O18" i="7"/>
  <c r="M18" i="7"/>
  <c r="I18" i="7"/>
  <c r="M14" i="7"/>
  <c r="I14" i="7"/>
  <c r="O10" i="7"/>
  <c r="M10" i="7"/>
  <c r="I10" i="7"/>
  <c r="L9" i="7"/>
  <c r="K9" i="7"/>
  <c r="J9" i="7"/>
  <c r="M61" i="6"/>
  <c r="O61" i="6" s="1"/>
  <c r="I61" i="6"/>
  <c r="M57" i="6"/>
  <c r="O57" i="6" s="1"/>
  <c r="I57" i="6"/>
  <c r="O53" i="6"/>
  <c r="M53" i="6"/>
  <c r="I53" i="6"/>
  <c r="O49" i="6"/>
  <c r="M49" i="6"/>
  <c r="I49" i="6"/>
  <c r="M45" i="6"/>
  <c r="I45" i="6"/>
  <c r="L44" i="6"/>
  <c r="K44" i="6"/>
  <c r="J44" i="6"/>
  <c r="M40" i="6"/>
  <c r="O40" i="6" s="1"/>
  <c r="I40" i="6"/>
  <c r="O36" i="6"/>
  <c r="M36" i="6"/>
  <c r="I36" i="6"/>
  <c r="O32" i="6"/>
  <c r="M32" i="6"/>
  <c r="M31" i="6" s="1"/>
  <c r="I32" i="6"/>
  <c r="L31" i="6"/>
  <c r="K31" i="6"/>
  <c r="J31" i="6"/>
  <c r="M27" i="6"/>
  <c r="O27" i="6" s="1"/>
  <c r="I27" i="6"/>
  <c r="M23" i="6"/>
  <c r="O23" i="6" s="1"/>
  <c r="I23" i="6"/>
  <c r="O19" i="6"/>
  <c r="M19" i="6"/>
  <c r="I19" i="6"/>
  <c r="M18" i="6"/>
  <c r="L18" i="6"/>
  <c r="K18" i="6"/>
  <c r="J18" i="6"/>
  <c r="O14" i="6"/>
  <c r="M14" i="6"/>
  <c r="I14" i="6"/>
  <c r="M10" i="6"/>
  <c r="I10" i="6"/>
  <c r="L9" i="6"/>
  <c r="K9" i="6"/>
  <c r="J9" i="6"/>
  <c r="K8" i="6"/>
  <c r="J8" i="6"/>
  <c r="O327" i="5"/>
  <c r="M327" i="5"/>
  <c r="I327" i="5"/>
  <c r="M323" i="5"/>
  <c r="O323" i="5" s="1"/>
  <c r="I323" i="5"/>
  <c r="M319" i="5"/>
  <c r="O319" i="5" s="1"/>
  <c r="I319" i="5"/>
  <c r="O315" i="5"/>
  <c r="M315" i="5"/>
  <c r="I315" i="5"/>
  <c r="O311" i="5"/>
  <c r="M311" i="5"/>
  <c r="M310" i="5" s="1"/>
  <c r="I311" i="5"/>
  <c r="L310" i="5"/>
  <c r="K310" i="5"/>
  <c r="J310" i="5"/>
  <c r="M306" i="5"/>
  <c r="O306" i="5" s="1"/>
  <c r="I306" i="5"/>
  <c r="M302" i="5"/>
  <c r="O302" i="5" s="1"/>
  <c r="I302" i="5"/>
  <c r="O298" i="5"/>
  <c r="M298" i="5"/>
  <c r="I298" i="5"/>
  <c r="L297" i="5"/>
  <c r="K297" i="5"/>
  <c r="J297" i="5"/>
  <c r="O293" i="5"/>
  <c r="M293" i="5"/>
  <c r="I293" i="5"/>
  <c r="M289" i="5"/>
  <c r="O289" i="5" s="1"/>
  <c r="I289" i="5"/>
  <c r="M285" i="5"/>
  <c r="O285" i="5" s="1"/>
  <c r="I285" i="5"/>
  <c r="O281" i="5"/>
  <c r="M281" i="5"/>
  <c r="I281" i="5"/>
  <c r="O277" i="5"/>
  <c r="M277" i="5"/>
  <c r="I277" i="5"/>
  <c r="M273" i="5"/>
  <c r="O273" i="5" s="1"/>
  <c r="I273" i="5"/>
  <c r="M269" i="5"/>
  <c r="O269" i="5" s="1"/>
  <c r="I269" i="5"/>
  <c r="O265" i="5"/>
  <c r="M265" i="5"/>
  <c r="I265" i="5"/>
  <c r="O261" i="5"/>
  <c r="M261" i="5"/>
  <c r="I261" i="5"/>
  <c r="M257" i="5"/>
  <c r="I257" i="5"/>
  <c r="M253" i="5"/>
  <c r="O253" i="5" s="1"/>
  <c r="I253" i="5"/>
  <c r="O249" i="5"/>
  <c r="M249" i="5"/>
  <c r="I249" i="5"/>
  <c r="L248" i="5"/>
  <c r="K248" i="5"/>
  <c r="J248" i="5"/>
  <c r="O244" i="5"/>
  <c r="M244" i="5"/>
  <c r="I244" i="5"/>
  <c r="M240" i="5"/>
  <c r="O240" i="5" s="1"/>
  <c r="I240" i="5"/>
  <c r="M236" i="5"/>
  <c r="O236" i="5" s="1"/>
  <c r="I236" i="5"/>
  <c r="O232" i="5"/>
  <c r="M232" i="5"/>
  <c r="I232" i="5"/>
  <c r="O228" i="5"/>
  <c r="M228" i="5"/>
  <c r="I228" i="5"/>
  <c r="M224" i="5"/>
  <c r="I224" i="5"/>
  <c r="M220" i="5"/>
  <c r="O220" i="5" s="1"/>
  <c r="I220" i="5"/>
  <c r="O216" i="5"/>
  <c r="M216" i="5"/>
  <c r="I216" i="5"/>
  <c r="L215" i="5"/>
  <c r="K215" i="5"/>
  <c r="J215" i="5"/>
  <c r="O211" i="5"/>
  <c r="M211" i="5"/>
  <c r="I211" i="5"/>
  <c r="M207" i="5"/>
  <c r="O207" i="5" s="1"/>
  <c r="I207" i="5"/>
  <c r="M203" i="5"/>
  <c r="O203" i="5" s="1"/>
  <c r="I203" i="5"/>
  <c r="O199" i="5"/>
  <c r="M199" i="5"/>
  <c r="I199" i="5"/>
  <c r="O195" i="5"/>
  <c r="M195" i="5"/>
  <c r="I195" i="5"/>
  <c r="M191" i="5"/>
  <c r="I191" i="5"/>
  <c r="L190" i="5"/>
  <c r="K190" i="5"/>
  <c r="J190" i="5"/>
  <c r="M186" i="5"/>
  <c r="O186" i="5" s="1"/>
  <c r="I186" i="5"/>
  <c r="O182" i="5"/>
  <c r="M182" i="5"/>
  <c r="I182" i="5"/>
  <c r="O178" i="5"/>
  <c r="M178" i="5"/>
  <c r="I178" i="5"/>
  <c r="M174" i="5"/>
  <c r="O174" i="5" s="1"/>
  <c r="I174" i="5"/>
  <c r="M170" i="5"/>
  <c r="O170" i="5" s="1"/>
  <c r="I170" i="5"/>
  <c r="O166" i="5"/>
  <c r="M166" i="5"/>
  <c r="I166" i="5"/>
  <c r="O162" i="5"/>
  <c r="M162" i="5"/>
  <c r="I162" i="5"/>
  <c r="M158" i="5"/>
  <c r="O158" i="5" s="1"/>
  <c r="I158" i="5"/>
  <c r="M154" i="5"/>
  <c r="O154" i="5" s="1"/>
  <c r="I154" i="5"/>
  <c r="O150" i="5"/>
  <c r="M150" i="5"/>
  <c r="I150" i="5"/>
  <c r="O146" i="5"/>
  <c r="M146" i="5"/>
  <c r="I146" i="5"/>
  <c r="M142" i="5"/>
  <c r="O142" i="5" s="1"/>
  <c r="I142" i="5"/>
  <c r="M138" i="5"/>
  <c r="O138" i="5" s="1"/>
  <c r="I138" i="5"/>
  <c r="O134" i="5"/>
  <c r="M134" i="5"/>
  <c r="I134" i="5"/>
  <c r="O130" i="5"/>
  <c r="M130" i="5"/>
  <c r="I130" i="5"/>
  <c r="M126" i="5"/>
  <c r="I126" i="5"/>
  <c r="L125" i="5"/>
  <c r="K125" i="5"/>
  <c r="J125" i="5"/>
  <c r="M121" i="5"/>
  <c r="O121" i="5" s="1"/>
  <c r="I121" i="5"/>
  <c r="O117" i="5"/>
  <c r="M117" i="5"/>
  <c r="I117" i="5"/>
  <c r="O113" i="5"/>
  <c r="M113" i="5"/>
  <c r="I113" i="5"/>
  <c r="M109" i="5"/>
  <c r="I109" i="5"/>
  <c r="M105" i="5"/>
  <c r="O105" i="5" s="1"/>
  <c r="I105" i="5"/>
  <c r="O101" i="5"/>
  <c r="M101" i="5"/>
  <c r="I101" i="5"/>
  <c r="L100" i="5"/>
  <c r="K100" i="5"/>
  <c r="J100" i="5"/>
  <c r="M96" i="5"/>
  <c r="O96" i="5" s="1"/>
  <c r="I96" i="5"/>
  <c r="M92" i="5"/>
  <c r="O92" i="5" s="1"/>
  <c r="I92" i="5"/>
  <c r="M88" i="5"/>
  <c r="O88" i="5" s="1"/>
  <c r="I88" i="5"/>
  <c r="O84" i="5"/>
  <c r="M84" i="5"/>
  <c r="I84" i="5"/>
  <c r="M80" i="5"/>
  <c r="O80" i="5" s="1"/>
  <c r="I80" i="5"/>
  <c r="M76" i="5"/>
  <c r="I76" i="5"/>
  <c r="L75" i="5"/>
  <c r="K75" i="5"/>
  <c r="K8" i="5" s="1"/>
  <c r="J75" i="5"/>
  <c r="J8" i="5" s="1"/>
  <c r="M71" i="5"/>
  <c r="O71" i="5" s="1"/>
  <c r="I71" i="5"/>
  <c r="O67" i="5"/>
  <c r="M67" i="5"/>
  <c r="I67" i="5"/>
  <c r="M66" i="5"/>
  <c r="L66" i="5"/>
  <c r="K66" i="5"/>
  <c r="J66" i="5"/>
  <c r="M62" i="5"/>
  <c r="O62" i="5" s="1"/>
  <c r="I62" i="5"/>
  <c r="M58" i="5"/>
  <c r="O58" i="5" s="1"/>
  <c r="I58" i="5"/>
  <c r="M54" i="5"/>
  <c r="O54" i="5" s="1"/>
  <c r="I54" i="5"/>
  <c r="O50" i="5"/>
  <c r="M50" i="5"/>
  <c r="I50" i="5"/>
  <c r="O46" i="5"/>
  <c r="M46" i="5"/>
  <c r="I46" i="5"/>
  <c r="M42" i="5"/>
  <c r="O42" i="5" s="1"/>
  <c r="I42" i="5"/>
  <c r="M38" i="5"/>
  <c r="O38" i="5" s="1"/>
  <c r="I38" i="5"/>
  <c r="O34" i="5"/>
  <c r="M34" i="5"/>
  <c r="I34" i="5"/>
  <c r="M30" i="5"/>
  <c r="O30" i="5" s="1"/>
  <c r="I30" i="5"/>
  <c r="M26" i="5"/>
  <c r="O26" i="5" s="1"/>
  <c r="I26" i="5"/>
  <c r="M22" i="5"/>
  <c r="I22" i="5"/>
  <c r="M18" i="5"/>
  <c r="O18" i="5" s="1"/>
  <c r="I18" i="5"/>
  <c r="M14" i="5"/>
  <c r="O14" i="5" s="1"/>
  <c r="I14" i="5"/>
  <c r="O10" i="5"/>
  <c r="M10" i="5"/>
  <c r="I10" i="5"/>
  <c r="L9" i="5"/>
  <c r="K9" i="5"/>
  <c r="J9" i="5"/>
  <c r="L8" i="5"/>
  <c r="T7" i="5" s="1"/>
  <c r="M62" i="4"/>
  <c r="O62" i="4" s="1"/>
  <c r="I62" i="4"/>
  <c r="O58" i="4"/>
  <c r="M58" i="4"/>
  <c r="I58" i="4"/>
  <c r="M54" i="4"/>
  <c r="O54" i="4" s="1"/>
  <c r="I54" i="4"/>
  <c r="M50" i="4"/>
  <c r="I50" i="4"/>
  <c r="L49" i="4"/>
  <c r="K49" i="4"/>
  <c r="J49" i="4"/>
  <c r="J8" i="4" s="1"/>
  <c r="M45" i="4"/>
  <c r="O45" i="4" s="1"/>
  <c r="I45" i="4"/>
  <c r="M44" i="4"/>
  <c r="L44" i="4"/>
  <c r="K44" i="4"/>
  <c r="J44" i="4"/>
  <c r="O40" i="4"/>
  <c r="M40" i="4"/>
  <c r="I40" i="4"/>
  <c r="M39" i="4"/>
  <c r="L39" i="4"/>
  <c r="K39" i="4"/>
  <c r="J39" i="4"/>
  <c r="M35" i="4"/>
  <c r="O35" i="4" s="1"/>
  <c r="I35" i="4"/>
  <c r="M31" i="4"/>
  <c r="O31" i="4" s="1"/>
  <c r="I31" i="4"/>
  <c r="M27" i="4"/>
  <c r="O27" i="4" s="1"/>
  <c r="I27" i="4"/>
  <c r="O23" i="4"/>
  <c r="M23" i="4"/>
  <c r="I23" i="4"/>
  <c r="M19" i="4"/>
  <c r="I19" i="4"/>
  <c r="L18" i="4"/>
  <c r="K18" i="4"/>
  <c r="K8" i="4" s="1"/>
  <c r="J18" i="4"/>
  <c r="M14" i="4"/>
  <c r="O14" i="4" s="1"/>
  <c r="I14" i="4"/>
  <c r="M10" i="4"/>
  <c r="O10" i="4" s="1"/>
  <c r="I10" i="4"/>
  <c r="M9" i="4"/>
  <c r="L9" i="4"/>
  <c r="K9" i="4"/>
  <c r="J9" i="4"/>
  <c r="M233" i="3"/>
  <c r="O233" i="3" s="1"/>
  <c r="I233" i="3"/>
  <c r="M229" i="3"/>
  <c r="O229" i="3" s="1"/>
  <c r="I229" i="3"/>
  <c r="O225" i="3"/>
  <c r="M225" i="3"/>
  <c r="I225" i="3"/>
  <c r="M221" i="3"/>
  <c r="O221" i="3" s="1"/>
  <c r="I221" i="3"/>
  <c r="M217" i="3"/>
  <c r="O217" i="3" s="1"/>
  <c r="I217" i="3"/>
  <c r="M213" i="3"/>
  <c r="O213" i="3" s="1"/>
  <c r="I213" i="3"/>
  <c r="O209" i="3"/>
  <c r="M209" i="3"/>
  <c r="I209" i="3"/>
  <c r="M205" i="3"/>
  <c r="O205" i="3" s="1"/>
  <c r="I205" i="3"/>
  <c r="M201" i="3"/>
  <c r="O201" i="3" s="1"/>
  <c r="I201" i="3"/>
  <c r="M197" i="3"/>
  <c r="O197" i="3" s="1"/>
  <c r="I197" i="3"/>
  <c r="O193" i="3"/>
  <c r="M193" i="3"/>
  <c r="I193" i="3"/>
  <c r="M189" i="3"/>
  <c r="O189" i="3" s="1"/>
  <c r="I189" i="3"/>
  <c r="M185" i="3"/>
  <c r="O185" i="3" s="1"/>
  <c r="I185" i="3"/>
  <c r="M181" i="3"/>
  <c r="O181" i="3" s="1"/>
  <c r="I181" i="3"/>
  <c r="O177" i="3"/>
  <c r="M177" i="3"/>
  <c r="I177" i="3"/>
  <c r="M173" i="3"/>
  <c r="O173" i="3" s="1"/>
  <c r="I173" i="3"/>
  <c r="M169" i="3"/>
  <c r="O169" i="3" s="1"/>
  <c r="I169" i="3"/>
  <c r="M165" i="3"/>
  <c r="O165" i="3" s="1"/>
  <c r="I165" i="3"/>
  <c r="O161" i="3"/>
  <c r="M161" i="3"/>
  <c r="I161" i="3"/>
  <c r="M157" i="3"/>
  <c r="O157" i="3" s="1"/>
  <c r="I157" i="3"/>
  <c r="M153" i="3"/>
  <c r="O153" i="3" s="1"/>
  <c r="I153" i="3"/>
  <c r="M149" i="3"/>
  <c r="O149" i="3" s="1"/>
  <c r="I149" i="3"/>
  <c r="O145" i="3"/>
  <c r="M145" i="3"/>
  <c r="I145" i="3"/>
  <c r="M141" i="3"/>
  <c r="I141" i="3"/>
  <c r="L140" i="3"/>
  <c r="K140" i="3"/>
  <c r="J140" i="3"/>
  <c r="M136" i="3"/>
  <c r="O136" i="3" s="1"/>
  <c r="I136" i="3"/>
  <c r="M132" i="3"/>
  <c r="O132" i="3" s="1"/>
  <c r="I132" i="3"/>
  <c r="O128" i="3"/>
  <c r="M128" i="3"/>
  <c r="I128" i="3"/>
  <c r="M124" i="3"/>
  <c r="O124" i="3" s="1"/>
  <c r="I124" i="3"/>
  <c r="M120" i="3"/>
  <c r="O120" i="3" s="1"/>
  <c r="I120" i="3"/>
  <c r="M116" i="3"/>
  <c r="O116" i="3" s="1"/>
  <c r="I116" i="3"/>
  <c r="O112" i="3"/>
  <c r="M112" i="3"/>
  <c r="I112" i="3"/>
  <c r="M108" i="3"/>
  <c r="O108" i="3" s="1"/>
  <c r="I108" i="3"/>
  <c r="M104" i="3"/>
  <c r="O104" i="3" s="1"/>
  <c r="I104" i="3"/>
  <c r="M100" i="3"/>
  <c r="O100" i="3" s="1"/>
  <c r="I100" i="3"/>
  <c r="O96" i="3"/>
  <c r="M96" i="3"/>
  <c r="I96" i="3"/>
  <c r="M92" i="3"/>
  <c r="O92" i="3" s="1"/>
  <c r="I92" i="3"/>
  <c r="M88" i="3"/>
  <c r="O88" i="3" s="1"/>
  <c r="I88" i="3"/>
  <c r="M84" i="3"/>
  <c r="O84" i="3" s="1"/>
  <c r="I84" i="3"/>
  <c r="O80" i="3"/>
  <c r="M80" i="3"/>
  <c r="I80" i="3"/>
  <c r="M76" i="3"/>
  <c r="O76" i="3" s="1"/>
  <c r="I76" i="3"/>
  <c r="M72" i="3"/>
  <c r="O72" i="3" s="1"/>
  <c r="I72" i="3"/>
  <c r="M68" i="3"/>
  <c r="O68" i="3" s="1"/>
  <c r="I68" i="3"/>
  <c r="O64" i="3"/>
  <c r="M64" i="3"/>
  <c r="I64" i="3"/>
  <c r="M60" i="3"/>
  <c r="O60" i="3" s="1"/>
  <c r="I60" i="3"/>
  <c r="M56" i="3"/>
  <c r="I56" i="3"/>
  <c r="L55" i="3"/>
  <c r="K55" i="3"/>
  <c r="J55" i="3"/>
  <c r="J8" i="3" s="1"/>
  <c r="M51" i="3"/>
  <c r="O51" i="3" s="1"/>
  <c r="I51" i="3"/>
  <c r="O47" i="3"/>
  <c r="M47" i="3"/>
  <c r="I47" i="3"/>
  <c r="M43" i="3"/>
  <c r="I43" i="3"/>
  <c r="L42" i="3"/>
  <c r="K42" i="3"/>
  <c r="J42" i="3"/>
  <c r="M38" i="3"/>
  <c r="O38" i="3" s="1"/>
  <c r="I38" i="3"/>
  <c r="M34" i="3"/>
  <c r="O34" i="3" s="1"/>
  <c r="I34" i="3"/>
  <c r="O30" i="3"/>
  <c r="M30" i="3"/>
  <c r="I30" i="3"/>
  <c r="M26" i="3"/>
  <c r="O26" i="3" s="1"/>
  <c r="I26" i="3"/>
  <c r="M22" i="3"/>
  <c r="O22" i="3" s="1"/>
  <c r="I22" i="3"/>
  <c r="M18" i="3"/>
  <c r="O18" i="3" s="1"/>
  <c r="I18" i="3"/>
  <c r="O14" i="3"/>
  <c r="M14" i="3"/>
  <c r="I14" i="3"/>
  <c r="M10" i="3"/>
  <c r="I10" i="3"/>
  <c r="L9" i="3"/>
  <c r="L8" i="3" s="1"/>
  <c r="T7" i="3" s="1"/>
  <c r="K9" i="3"/>
  <c r="K8" i="3" s="1"/>
  <c r="J9" i="3"/>
  <c r="O27" i="2"/>
  <c r="M27" i="2"/>
  <c r="I27" i="2"/>
  <c r="M23" i="2"/>
  <c r="M22" i="2" s="1"/>
  <c r="I23" i="2"/>
  <c r="L22" i="2"/>
  <c r="L8" i="2" s="1"/>
  <c r="T7" i="2" s="1"/>
  <c r="K22" i="2"/>
  <c r="K8" i="2" s="1"/>
  <c r="J22" i="2"/>
  <c r="M18" i="2"/>
  <c r="O18" i="2" s="1"/>
  <c r="I18" i="2"/>
  <c r="M14" i="2"/>
  <c r="O14" i="2" s="1"/>
  <c r="I14" i="2"/>
  <c r="O10" i="2"/>
  <c r="M10" i="2"/>
  <c r="I10" i="2"/>
  <c r="M9" i="2"/>
  <c r="M8" i="2" s="1"/>
  <c r="L9" i="2"/>
  <c r="K9" i="2"/>
  <c r="J9" i="2"/>
  <c r="J8" i="2"/>
  <c r="D29" i="1"/>
  <c r="D28" i="1" s="1"/>
  <c r="C29" i="1"/>
  <c r="O22" i="5" l="1"/>
  <c r="M9" i="5"/>
  <c r="O257" i="5"/>
  <c r="M248" i="5"/>
  <c r="O23" i="2"/>
  <c r="D11" i="1" s="1"/>
  <c r="D10" i="1" s="1"/>
  <c r="M42" i="3"/>
  <c r="O43" i="3"/>
  <c r="M140" i="3"/>
  <c r="O141" i="3"/>
  <c r="M75" i="5"/>
  <c r="O76" i="5"/>
  <c r="O224" i="5"/>
  <c r="M215" i="5"/>
  <c r="M18" i="4"/>
  <c r="O19" i="4"/>
  <c r="E29" i="1"/>
  <c r="E28" i="1" s="1"/>
  <c r="C28" i="1"/>
  <c r="M3" i="13" s="1"/>
  <c r="L8" i="4"/>
  <c r="T7" i="4" s="1"/>
  <c r="O109" i="5"/>
  <c r="M100" i="5"/>
  <c r="M190" i="5"/>
  <c r="O191" i="5"/>
  <c r="O10" i="3"/>
  <c r="M9" i="3"/>
  <c r="C11" i="1"/>
  <c r="M55" i="3"/>
  <c r="O56" i="3"/>
  <c r="M49" i="4"/>
  <c r="M100" i="7"/>
  <c r="M108" i="8"/>
  <c r="O109" i="8"/>
  <c r="O52" i="9"/>
  <c r="M51" i="9"/>
  <c r="M77" i="9"/>
  <c r="O78" i="9"/>
  <c r="M559" i="9"/>
  <c r="O576" i="9"/>
  <c r="M9" i="10"/>
  <c r="M8" i="10" s="1"/>
  <c r="C24" i="1" s="1"/>
  <c r="O10" i="10"/>
  <c r="M9" i="6"/>
  <c r="O10" i="6"/>
  <c r="O50" i="4"/>
  <c r="M9" i="7"/>
  <c r="O14" i="7"/>
  <c r="M34" i="7"/>
  <c r="M9" i="8"/>
  <c r="O10" i="8"/>
  <c r="M125" i="5"/>
  <c r="O126" i="5"/>
  <c r="D17" i="1" s="1"/>
  <c r="M75" i="8"/>
  <c r="O76" i="8"/>
  <c r="O190" i="8"/>
  <c r="M189" i="8"/>
  <c r="M297" i="5"/>
  <c r="L8" i="6"/>
  <c r="T7" i="6" s="1"/>
  <c r="M44" i="6"/>
  <c r="O45" i="6"/>
  <c r="M91" i="7"/>
  <c r="O96" i="7"/>
  <c r="M34" i="8"/>
  <c r="M9" i="9"/>
  <c r="O10" i="9"/>
  <c r="M18" i="11"/>
  <c r="M8" i="11" s="1"/>
  <c r="C25" i="1" s="1"/>
  <c r="E25" i="1" s="1"/>
  <c r="O19" i="11"/>
  <c r="D25" i="1" s="1"/>
  <c r="J8" i="9"/>
  <c r="M122" i="9"/>
  <c r="J8" i="10"/>
  <c r="M59" i="10"/>
  <c r="M64" i="9"/>
  <c r="O123" i="9"/>
  <c r="O60" i="10"/>
  <c r="M408" i="12"/>
  <c r="M9" i="12"/>
  <c r="O191" i="12"/>
  <c r="M190" i="12"/>
  <c r="M315" i="12"/>
  <c r="O10" i="12"/>
  <c r="D27" i="1" s="1"/>
  <c r="D26" i="1" s="1"/>
  <c r="O316" i="12"/>
  <c r="D21" i="1" l="1"/>
  <c r="M8" i="7"/>
  <c r="C20" i="1" s="1"/>
  <c r="D24" i="1"/>
  <c r="E24" i="1" s="1"/>
  <c r="D13" i="1"/>
  <c r="D12" i="1" s="1"/>
  <c r="M8" i="5"/>
  <c r="C17" i="1" s="1"/>
  <c r="D23" i="1"/>
  <c r="D22" i="1" s="1"/>
  <c r="M8" i="8"/>
  <c r="C21" i="1" s="1"/>
  <c r="E21" i="1" s="1"/>
  <c r="D15" i="1"/>
  <c r="D14" i="1" s="1"/>
  <c r="M8" i="4"/>
  <c r="C15" i="1" s="1"/>
  <c r="M8" i="12"/>
  <c r="C27" i="1" s="1"/>
  <c r="M8" i="9"/>
  <c r="C23" i="1" s="1"/>
  <c r="D18" i="1"/>
  <c r="D16" i="1" s="1"/>
  <c r="C10" i="1"/>
  <c r="E11" i="1"/>
  <c r="E10" i="1" s="1"/>
  <c r="D20" i="1"/>
  <c r="D19" i="1" s="1"/>
  <c r="M8" i="6"/>
  <c r="C18" i="1" s="1"/>
  <c r="E18" i="1" s="1"/>
  <c r="M8" i="3"/>
  <c r="C13" i="1" s="1"/>
  <c r="M3" i="2" l="1"/>
  <c r="C26" i="1"/>
  <c r="M3" i="12" s="1"/>
  <c r="E27" i="1"/>
  <c r="E26" i="1" s="1"/>
  <c r="C19" i="1"/>
  <c r="E20" i="1"/>
  <c r="E19" i="1" s="1"/>
  <c r="E17" i="1"/>
  <c r="E16" i="1" s="1"/>
  <c r="C16" i="1"/>
  <c r="E13" i="1"/>
  <c r="E12" i="1" s="1"/>
  <c r="C7" i="1" s="1"/>
  <c r="C12" i="1"/>
  <c r="M3" i="3" s="1"/>
  <c r="C14" i="1"/>
  <c r="M3" i="4" s="1"/>
  <c r="E15" i="1"/>
  <c r="E14" i="1" s="1"/>
  <c r="C22" i="1"/>
  <c r="E23" i="1"/>
  <c r="E22" i="1" s="1"/>
  <c r="M3" i="11" l="1"/>
  <c r="M3" i="9"/>
  <c r="M3" i="10"/>
  <c r="M3" i="7"/>
  <c r="M3" i="8"/>
  <c r="M3" i="6"/>
  <c r="M3" i="5"/>
  <c r="C6" i="1"/>
</calcChain>
</file>

<file path=xl/sharedStrings.xml><?xml version="1.0" encoding="utf-8"?>
<sst xmlns="http://schemas.openxmlformats.org/spreadsheetml/2006/main" count="8253" uniqueCount="1533">
  <si>
    <t xml:space="preserve">             Aspe</t>
  </si>
  <si>
    <t>Soupis objektů s DPH</t>
  </si>
  <si>
    <t>S631600029</t>
  </si>
  <si>
    <t>Rekonstrukce nástupiště v ŽST Bezdružice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</si>
  <si>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</si>
  <si>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</si>
  <si>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</si>
  <si>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</si>
  <si>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</si>
  <si>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</si>
  <si>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</si>
  <si>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</si>
  <si>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</si>
  <si>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</si>
  <si>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</si>
  <si>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</si>
  <si>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001</t>
  </si>
  <si>
    <t xml:space="preserve">  ŽST Bezdružice, zabezpečovací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</si>
  <si>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</si>
  <si>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</si>
  <si>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</si>
  <si>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</si>
  <si>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</si>
  <si>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</si>
  <si>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</si>
  <si>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</si>
  <si>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</si>
  <si>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</si>
  <si>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</si>
  <si>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</si>
  <si>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</si>
  <si>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</si>
  <si>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</si>
  <si>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</si>
  <si>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</si>
  <si>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</si>
  <si>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</si>
  <si>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</si>
  <si>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</si>
  <si>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</si>
  <si>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</si>
  <si>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</si>
  <si>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</si>
  <si>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</si>
  <si>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</si>
  <si>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</si>
  <si>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PS 001</t>
  </si>
  <si>
    <t>ŽST Bezdružice, zabezpečovací zařízení</t>
  </si>
  <si>
    <t>SD</t>
  </si>
  <si>
    <t>1</t>
  </si>
  <si>
    <t>Zabezpečovací zařízení - výměnové zámky</t>
  </si>
  <si>
    <t>P</t>
  </si>
  <si>
    <t>75C411</t>
  </si>
  <si>
    <t>ZÁMEK VÝMĚNOVÝ NEBO ODTLAČNÝ (JEDNODUCHÝ, KONTROLNÍ) - DODÁVKA</t>
  </si>
  <si>
    <t>KUS</t>
  </si>
  <si>
    <t>OTSKP-ŽS</t>
  </si>
  <si>
    <t>PP</t>
  </si>
  <si>
    <t/>
  </si>
  <si>
    <t>VV</t>
  </si>
  <si>
    <t>Výměra je určena v technické zprávě.</t>
  </si>
  <si>
    <t>Technická specifikace položky odpovídá příslušné cenové soustavě.</t>
  </si>
  <si>
    <t>75C417</t>
  </si>
  <si>
    <t>ZÁMEK VÝMĚNOVÝ NEBO ODTLAČNÝ (JEDNODUCHÝ, KONTROLNÍ) - MONTÁŽ</t>
  </si>
  <si>
    <t>75C418</t>
  </si>
  <si>
    <t>ZÁMEK VÝMĚNOVÝ NEBO ODTLAČNÝ (JEDNODUCHÝ, KONTROLNÍ) - DEMONTÁŽ</t>
  </si>
  <si>
    <t>Zabezpečovací zařízení - výkolejky</t>
  </si>
  <si>
    <t>6</t>
  </si>
  <si>
    <t>75C231</t>
  </si>
  <si>
    <t>NÁVĚSTNÍ TĚLESO PRO VÝHYBKU A VÝKOLEJKU - DODÁVKA</t>
  </si>
  <si>
    <t>7</t>
  </si>
  <si>
    <t>75C237</t>
  </si>
  <si>
    <t>NÁVĚSTNÍ TĚLESO PRO VÝHYBKU A VÝKOLEJKU - MONTÁŽ</t>
  </si>
  <si>
    <t>E.1.1.1</t>
  </si>
  <si>
    <t>Železniční svršek</t>
  </si>
  <si>
    <t xml:space="preserve">  SO 201</t>
  </si>
  <si>
    <t xml:space="preserve">  ŽST BEZDRUŽICE, ŽELEZNIČNÍ SVRŠEK</t>
  </si>
  <si>
    <t>SO 201</t>
  </si>
  <si>
    <t>ŽST BEZDRUŽICE, ŽELEZNIČNÍ SVRŠEK</t>
  </si>
  <si>
    <t>0</t>
  </si>
  <si>
    <t>Všeobecné konstrukce a práce</t>
  </si>
  <si>
    <t>015111</t>
  </si>
  <si>
    <t>POPLATKY ZA LIKVIDACŮ ODPADŮ NEKONTAMINOVANÝCH - 17 05 04  VYTĚŽENÉ ZEMINY A HORNINY -  I. TŘÍDA TĚŽITELNOSTI</t>
  </si>
  <si>
    <t>T</t>
  </si>
  <si>
    <t>OTSKP</t>
  </si>
  <si>
    <t>zeniny, horniny, kolejové lože znečištěné velkým množstvím jemnozrrných zemin</t>
  </si>
  <si>
    <t>viz tabulka kubatur</t>
  </si>
  <si>
    <t>015210</t>
  </si>
  <si>
    <t>POPLATKY ZA LIKVIDACŮ ODPADŮ NEKONTAMINOVANÝCH - 17 01 01  ŽELEZNIČNÍ PRAŽCE BETONOVÉ</t>
  </si>
  <si>
    <t>015250</t>
  </si>
  <si>
    <t>POPLATKY ZA LIKVIDACŮ ODPADŮ NEKONTAMINOVANÝCH - 17 02 03  POLYETYLÉNOVÉ  PODLOŽKY (ŽEL. SVRŠEK)</t>
  </si>
  <si>
    <t>4</t>
  </si>
  <si>
    <t>015260</t>
  </si>
  <si>
    <t>POPLATKY ZA LIKVIDACŮ ODPADŮ NEKONTAMINOVANÝCH - 07 02 99  PRYŽOVÉ PODLOŽKY (ŽEL. SVRŠEK)</t>
  </si>
  <si>
    <t>5</t>
  </si>
  <si>
    <t>015510</t>
  </si>
  <si>
    <t>POPLATKY ZA LIKVIDACŮ ODPADŮ NEBEZPEČNÝCH - 17 05 07*  LOKÁLNĚ ZNEČIŠTĚNÝ ŠTĚRK A ZEMINA Z KOLEJIŠTĚ (VÝHYBKY)</t>
  </si>
  <si>
    <t>015520</t>
  </si>
  <si>
    <t>POPLATKY ZA LIKVIDACŮ ODPADŮ NEBEZPEČNÝCH - 17 02 04*  ŽELEZNIČNÍ PRAŽCE DŘEVĚNÉ</t>
  </si>
  <si>
    <t>02944</t>
  </si>
  <si>
    <t>OSTAT POŽADAVKY - DOKUMENTACE SKUTEČ PROVEDENÍ V DIGIT FORMĚ</t>
  </si>
  <si>
    <t>KPL</t>
  </si>
  <si>
    <t>8</t>
  </si>
  <si>
    <t>02520</t>
  </si>
  <si>
    <t>ZKOUŠENÍ MATERIÁLŮ NEZÁVISLOU ZKUŠEBNOU</t>
  </si>
  <si>
    <t>analýza kolejového lože</t>
  </si>
  <si>
    <t>Zemní práce</t>
  </si>
  <si>
    <t>9</t>
  </si>
  <si>
    <t>122938</t>
  </si>
  <si>
    <t>ODKOPÁVKY A PROKOPÁVKY OBECNÉ TŘ. III, ODVOZ DO 20KM</t>
  </si>
  <si>
    <t>M3</t>
  </si>
  <si>
    <t>10</t>
  </si>
  <si>
    <t>122939</t>
  </si>
  <si>
    <t>PŘÍPLATEK ZA DALŠÍ 1KM DOPRAVY ZEMINY</t>
  </si>
  <si>
    <t>5*338,71</t>
  </si>
  <si>
    <t>11</t>
  </si>
  <si>
    <t>18110</t>
  </si>
  <si>
    <t>ÚPRAVA PLÁNĚ SE ZHUTNĚNÍM V HORNINĚ TŘ. I</t>
  </si>
  <si>
    <t>M2</t>
  </si>
  <si>
    <t>6*(162,7+17,22+7+99,59+25+9,385)</t>
  </si>
  <si>
    <t>Komunikace</t>
  </si>
  <si>
    <t>12</t>
  </si>
  <si>
    <t>512550</t>
  </si>
  <si>
    <t>KOLEJOVÉ LOŽE - ZŘÍZENÍ Z KAMENIVA HRUBÉHO DRCENÉHO (ŠTĚRK)</t>
  </si>
  <si>
    <t>13</t>
  </si>
  <si>
    <t>513550</t>
  </si>
  <si>
    <t>KOLEJOVÉ LOŽE - DOPLNĚNÍ Z KAMENIVA HRUBÉHO DRCENÉHO (ŠTĚRK)</t>
  </si>
  <si>
    <t>150</t>
  </si>
  <si>
    <t>14</t>
  </si>
  <si>
    <t>52A111</t>
  </si>
  <si>
    <t>KOLEJ 49 E1 REGENEROVANÁ, ROZD. "C", BEZSTYKOVÁ, PR. DŘ., UP. TUHÉ</t>
  </si>
  <si>
    <t>M</t>
  </si>
  <si>
    <t>Regenerované kolejnice S49 k dispozici na OŘ Plzeň</t>
  </si>
  <si>
    <t>17,22+1,25+7+9,385</t>
  </si>
  <si>
    <t>15</t>
  </si>
  <si>
    <t>R1</t>
  </si>
  <si>
    <t>KOLEJ 49 E1 REGENEROVANÁ, ROZD. "C", BEZSTYKOVÁ, PR. DŘ., UP. PRUŽNÉ</t>
  </si>
  <si>
    <t>R-položka</t>
  </si>
  <si>
    <t>část kolelového roštu tvořící ukončení bezstykové koleje u KV 8, regenerované kolejnice S49 k dispozici na OŘ Plzeň</t>
  </si>
  <si>
    <t>Technická specifikace položky odpovídá položce s číslem 52A111 s rozdílem změny upevnění (upevnění tuhé nahrazeno upevněním pružným)</t>
  </si>
  <si>
    <t>16</t>
  </si>
  <si>
    <t>52A141</t>
  </si>
  <si>
    <t>KOLEJ 49 E1 REGENEROVANÁ, ROZD. "C", BEZSTYKOVÁ, PR. BET. PODKLADNICOVÝ UŽITÝ, UP. TUHÉ</t>
  </si>
  <si>
    <t>Regenerované kolejnice S49 a vystrojené pražce dl. 2,42m k dispozici na OŘ Plzeň</t>
  </si>
  <si>
    <t>18+116,9</t>
  </si>
  <si>
    <t>17</t>
  </si>
  <si>
    <t>R2</t>
  </si>
  <si>
    <t>KOLEJ 49 E1 REGENEROVANÁ, ROZD. "C", BEZSTYKOVÁ, PR. BET. PODKLADNICOVÝ UŽITÝ, UP. PRUŽNÉ</t>
  </si>
  <si>
    <t>část kolelového roštu tvořící ukončení bezstykové koleje u KV 8. Regenerované kolejnice S49 a vystrojené pražce dl. 2,42m k dispozici na OŘ Plzeň</t>
  </si>
  <si>
    <t>25+18</t>
  </si>
  <si>
    <t>Technická specifikace položky odpovídá položce s číslem 52A141 s rozdílem změny upevnění (upevnění tuhé nahrazeno upevněním pružným)</t>
  </si>
  <si>
    <t>18</t>
  </si>
  <si>
    <t>52A241</t>
  </si>
  <si>
    <t>KOLEJ 49 E1 REGENEROVANÁ, ROZD. "D", BEZSTYKOVÁ, PR. BET. PODKLADNICOVÝ UŽITÝ, UP. TUHÉ</t>
  </si>
  <si>
    <t>52,27+25</t>
  </si>
  <si>
    <t>19</t>
  </si>
  <si>
    <t>R3</t>
  </si>
  <si>
    <t>25</t>
  </si>
  <si>
    <t>Technická specifikace položky odpovídá položce s číslem 52A241 s rozdílem změny upevnění (upevnění tuhé nahrazeno upevněním pružným)</t>
  </si>
  <si>
    <t>20</t>
  </si>
  <si>
    <t>534351</t>
  </si>
  <si>
    <t>REGENEROVANÁ J S 49 1:9-190, PR. DŘ., UP. TUHÉ</t>
  </si>
  <si>
    <t>Výhybku k dispozici na OŘ Plzeň, regeneraci zajistí zhotovitel</t>
  </si>
  <si>
    <t>21</t>
  </si>
  <si>
    <t>542111</t>
  </si>
  <si>
    <t>SMĚROVÉ A VÝŠKOVÉ VYROVNÁNÍ KOLEJE NA PRAŽCÍCH DŘEVĚNÝCH DO 0,05 M</t>
  </si>
  <si>
    <t>(17,22+1,25+7+7+9,385)*3</t>
  </si>
  <si>
    <t>22</t>
  </si>
  <si>
    <t>542121</t>
  </si>
  <si>
    <t>SMĚROVÉ A VÝŠKOVÉ VYROVNÁNÍ KOLEJE NA PRAŽCÍCH BETONOVÝCH DO 0,05 M</t>
  </si>
  <si>
    <t>(134,900+43+137,27+25)*3+48,737+50</t>
  </si>
  <si>
    <t>23</t>
  </si>
  <si>
    <t>542131</t>
  </si>
  <si>
    <t>SMĚROVÉ A VÝŠKOVÉ VYROVNÁNÍ KOLEJE NA PRAŽCÍCH OCELOVÝCH DO 0,05 M</t>
  </si>
  <si>
    <t>kolej č. 2</t>
  </si>
  <si>
    <t>24</t>
  </si>
  <si>
    <t>542211</t>
  </si>
  <si>
    <t>SMĚROVÉ A VÝŠKOVÉ VYROVNÁNÍ VÝHYBKOVÉ KONSTRUKCE NA PRAŽCÍCH DŘEVĚNÝCH DO 0,05 M</t>
  </si>
  <si>
    <t>43,753*2*3</t>
  </si>
  <si>
    <t>545122</t>
  </si>
  <si>
    <t>SVAR KOLEJNIC (STEJNÉHO TVARU) 49 E1, T SPOJITĚ</t>
  </si>
  <si>
    <t>48 + 4 ks technologická rezerva</t>
  </si>
  <si>
    <t>52</t>
  </si>
  <si>
    <t>26</t>
  </si>
  <si>
    <t>549210</t>
  </si>
  <si>
    <t>PRAŽCOVÁ KOTVA V NOVĚ ZŘIZOVANÉ KOLEJI</t>
  </si>
  <si>
    <t>kotvy do oblouku před stanicí (km 23,618 - km 23,657)</t>
  </si>
  <si>
    <t>32</t>
  </si>
  <si>
    <t>27</t>
  </si>
  <si>
    <t>549331</t>
  </si>
  <si>
    <t>ZŘÍZENÍ BEZSTYKOVÉ KOLEJE NA STÁVAJÍCÍCH ÚSECÍCH V KOLEJI</t>
  </si>
  <si>
    <t>Navázání na stávající BK v koleji</t>
  </si>
  <si>
    <t>50</t>
  </si>
  <si>
    <t>28</t>
  </si>
  <si>
    <t>549332</t>
  </si>
  <si>
    <t>ZŘÍZENÍ BEZSTYKOVÉ KOLEJE NA STÁVAJÍCÍCH ÚSECÍCH VE VÝHYBCE</t>
  </si>
  <si>
    <t>výhybka č. 3</t>
  </si>
  <si>
    <t>43.753</t>
  </si>
  <si>
    <t>29</t>
  </si>
  <si>
    <t>549510</t>
  </si>
  <si>
    <t>ŘEZÁNÍ KOLEJNIC BEZ OHLEDU NA TVAR</t>
  </si>
  <si>
    <t>KS</t>
  </si>
  <si>
    <t>20*4</t>
  </si>
  <si>
    <t>30</t>
  </si>
  <si>
    <t>543111</t>
  </si>
  <si>
    <t>VÝMĚNA SPOJITÁ PRAŽCŮ DŘEVĚNÝCH, UPEVNĚNÍ TUHÉ</t>
  </si>
  <si>
    <t>výměna pražců ve spojce 3-4 (9ks), 2ks před ZV1</t>
  </si>
  <si>
    <t>31</t>
  </si>
  <si>
    <t>52X000</t>
  </si>
  <si>
    <t>KOLEJ ZPĚTNĚ NAMONTOVANÁ Z VYZÍSKANÉHO MATERIÁLU</t>
  </si>
  <si>
    <t>vyjmutí a zpětné vložení pražců v místě budování startovací jámy u přechodu</t>
  </si>
  <si>
    <t>539541</t>
  </si>
  <si>
    <t>ZVLÁŠTNÍ VYBAVENÍ VÝHYBEK, HÁKOVÝ ZÁVĚR</t>
  </si>
  <si>
    <t>výhybka č.1</t>
  </si>
  <si>
    <t>Ostatní konstrukce a práce</t>
  </si>
  <si>
    <t>33</t>
  </si>
  <si>
    <t>923121</t>
  </si>
  <si>
    <t>HEKTOMETROVNÍK</t>
  </si>
  <si>
    <t>34</t>
  </si>
  <si>
    <t>923131</t>
  </si>
  <si>
    <t>NÁMEZNÍK</t>
  </si>
  <si>
    <t>35</t>
  </si>
  <si>
    <t>923341</t>
  </si>
  <si>
    <t>RYCHLOSTNÍK N - TABULE</t>
  </si>
  <si>
    <t>rychlostníky + návěst "Posun zakázán" umístěná na betonovém zarážedle</t>
  </si>
  <si>
    <t>36</t>
  </si>
  <si>
    <t>923471</t>
  </si>
  <si>
    <t>SKLONOVNÍK</t>
  </si>
  <si>
    <t>37</t>
  </si>
  <si>
    <t>923821</t>
  </si>
  <si>
    <t>SLOUPEK DN 60 PRO NÁVĚST</t>
  </si>
  <si>
    <t>38</t>
  </si>
  <si>
    <t>R4</t>
  </si>
  <si>
    <t>ZAJIŠŤOVACÍ ZNAČKA V BETONOVÉM BLOKU</t>
  </si>
  <si>
    <t>Zajištovací značka bude vytvořena ocelovým kolíkem v betonovém bloku.</t>
  </si>
  <si>
    <t>39</t>
  </si>
  <si>
    <t>925110</t>
  </si>
  <si>
    <t>DRÁŽNÍ STEZKY Z DRTI TL. DO 50 MM</t>
  </si>
  <si>
    <t>80,6+134,749+251,976+119,895+22,493</t>
  </si>
  <si>
    <t>40</t>
  </si>
  <si>
    <t>965010</t>
  </si>
  <si>
    <t>Odstranění kolejového lože a drážních stezek</t>
  </si>
  <si>
    <t>čisté kolejové lože + znečištěné kolejové lože jemnou frakcí  + lože z výhybek</t>
  </si>
  <si>
    <t>41</t>
  </si>
  <si>
    <t>965021</t>
  </si>
  <si>
    <t>Odstranění kolejového lože a drážních stezek - odvoz na skládku</t>
  </si>
  <si>
    <t>m3.km</t>
  </si>
  <si>
    <t>kolejové lože z výhybek - nebezpečný odpad</t>
  </si>
  <si>
    <t>25*110</t>
  </si>
  <si>
    <t>42</t>
  </si>
  <si>
    <t>965113</t>
  </si>
  <si>
    <t>Demontáž koleje na betonových pražcích do kolejových polí s odvozem na montážní základnu s následným rozebráním</t>
  </si>
  <si>
    <t>43</t>
  </si>
  <si>
    <t>965116</t>
  </si>
  <si>
    <t>Demontáž koleje na betonových pražcích - odvoz rozebraných součástí (z místa demontáže nebo z montážní základny) k likvidaci</t>
  </si>
  <si>
    <t>t.km</t>
  </si>
  <si>
    <t>144,1*0,54156*25</t>
  </si>
  <si>
    <t>44</t>
  </si>
  <si>
    <t>965123</t>
  </si>
  <si>
    <t>Demontáž koleje na dřevěných pražcích do kolejových polí s odvozem na montážní základnu s následným rozebráním</t>
  </si>
  <si>
    <t>195+10,7</t>
  </si>
  <si>
    <t>45</t>
  </si>
  <si>
    <t>965126</t>
  </si>
  <si>
    <t>Demontáž koleje na dřevěných pražcích - odvoz rozebraných součástí (z místa demontáže nebo z montážní základny) k likvidaci</t>
  </si>
  <si>
    <t>25*(195*0,25732+10,7*0,25955)</t>
  </si>
  <si>
    <t>46</t>
  </si>
  <si>
    <t>965133</t>
  </si>
  <si>
    <t>Demontáž koleje na ocelových pražcích do kolejových polí s odvozem na montážní základnu s následným rozebráním</t>
  </si>
  <si>
    <t>45.25</t>
  </si>
  <si>
    <t>47</t>
  </si>
  <si>
    <t>965136</t>
  </si>
  <si>
    <t>Demontáž koleje na ocelových pražcích - odvoz rozebraných součástí (z místa demontáže nebo z montážní základny) k likvidaci</t>
  </si>
  <si>
    <t>25*45,25*0,219319</t>
  </si>
  <si>
    <t>48</t>
  </si>
  <si>
    <t>965135</t>
  </si>
  <si>
    <t>DEMONTÁŽ KOLEJE NA OCELOVÝCH PRAŽCÍCH ROZEBRÁNÍM DO SOUČÁSTÍ</t>
  </si>
  <si>
    <t>vyjmutí pražců v koleji č.2 z důvodu provádění startovacích jam</t>
  </si>
  <si>
    <t>49</t>
  </si>
  <si>
    <t>965233</t>
  </si>
  <si>
    <t>Demontáž výhybkové konstrukce na ocelových pražcích do kolejových polí s odvozem na montážní základnu s následným rozebráním</t>
  </si>
  <si>
    <t>48,196*2</t>
  </si>
  <si>
    <t>965236</t>
  </si>
  <si>
    <t>Demontáž výhybkové konstrukce na ocelových pražcích - odvoz rozebraných součástí (z místa demontáže nebo z montážní základny) k likvidaci</t>
  </si>
  <si>
    <t>25*11,83*2</t>
  </si>
  <si>
    <t>51</t>
  </si>
  <si>
    <t>965821</t>
  </si>
  <si>
    <t>Demontáž kilometrovníku, hektometrovníku, mezníku</t>
  </si>
  <si>
    <t>km 23,6-km 24,00</t>
  </si>
  <si>
    <t>965822</t>
  </si>
  <si>
    <t>Demontáž kilometrovníku, hektometrovníku, mezníku - odvoz (na likvidaci odpadů nebo jiné určené místo)</t>
  </si>
  <si>
    <t>0,156*5*25</t>
  </si>
  <si>
    <t>53</t>
  </si>
  <si>
    <t>965831</t>
  </si>
  <si>
    <t>Demontáž námezníku</t>
  </si>
  <si>
    <t>54</t>
  </si>
  <si>
    <t>965832</t>
  </si>
  <si>
    <t>Demontáž námezníku - odvoz (na likvidaci odpadů nebo jiné určené místo)</t>
  </si>
  <si>
    <t>0,056*5*25</t>
  </si>
  <si>
    <t>55</t>
  </si>
  <si>
    <t>965841</t>
  </si>
  <si>
    <t>Demontáž jakékoliv návěsti</t>
  </si>
  <si>
    <t>56</t>
  </si>
  <si>
    <t>965842</t>
  </si>
  <si>
    <t>Demontáž jakékoliv návěsti - odvoz (na likvidaci odpadů nebo jiné určené místo)</t>
  </si>
  <si>
    <t>25*0,05*7</t>
  </si>
  <si>
    <t>E.1.1.2</t>
  </si>
  <si>
    <t>Železniční spodek</t>
  </si>
  <si>
    <t xml:space="preserve">  SO 202</t>
  </si>
  <si>
    <t xml:space="preserve">  ŽST BEZDRUŽICE, ŽELEZNIČNÍ SPODEK</t>
  </si>
  <si>
    <t>SO 202</t>
  </si>
  <si>
    <t>ŽST BEZDRUŽICE, ŽELEZNIČNÍ SPODEK</t>
  </si>
  <si>
    <t>odtěžení vrstvy pro sanaci, výkop trativodů</t>
  </si>
  <si>
    <t>2,1*(0,2*4*64+21,6+0,2*146,6+129,73)</t>
  </si>
  <si>
    <t>132938</t>
  </si>
  <si>
    <t>HLOUBENÍ RÝH ŠÍŘ DO 2M PAŽ I NEPAŽ TŘ. III, ODVOZ DO 20KM</t>
  </si>
  <si>
    <t>132939</t>
  </si>
  <si>
    <t>129,73*5</t>
  </si>
  <si>
    <t>17581</t>
  </si>
  <si>
    <t>OBSYP POTRUBÍ A OBJEKTŮ Z NAKUPOVANÝCH MATERIÁLŮ</t>
  </si>
  <si>
    <t>zásyp trativodu frakcí 16-32</t>
  </si>
  <si>
    <t>4*64+146,6</t>
  </si>
  <si>
    <t>129958</t>
  </si>
  <si>
    <t>ČIŠTĚNÍ POTRUBÍ DN DO 600MM</t>
  </si>
  <si>
    <t>pročištění propustku v ev. km 26,726</t>
  </si>
  <si>
    <t>9.5</t>
  </si>
  <si>
    <t>Základy</t>
  </si>
  <si>
    <t>21197</t>
  </si>
  <si>
    <t>OPLÁŠTĚNÍ ODVODŇOVACÍCH ŽEBER Z GEOTEXTILIE</t>
  </si>
  <si>
    <t>opláštění trativodních rýh separační geotextilií</t>
  </si>
  <si>
    <t>3*288</t>
  </si>
  <si>
    <t>502941</t>
  </si>
  <si>
    <t>ZŘÍZENÍ KONSTRUKČNÍ VRSTVY TĚLESA ŽELEZNIČNÍHO SPODKU Z GEOTEXTILIE</t>
  </si>
  <si>
    <t>separační geotextilie 300g/m2 uložená na zemní plání v místě sanace žel. spodku a  na pláni tělesa železničního v úsecich, kde neprobíha sanace žel. spodku</t>
  </si>
  <si>
    <t>(146,6+4,5*64) + 6*(162,7+138,975)</t>
  </si>
  <si>
    <t>Potrubí</t>
  </si>
  <si>
    <t>875332</t>
  </si>
  <si>
    <t>POTRUBÍ DREN Z TRUB PLAST DN DO 150MM DĚROVANÝCH</t>
  </si>
  <si>
    <t>232+56</t>
  </si>
  <si>
    <t>89516</t>
  </si>
  <si>
    <t>DRENÁŽNÍ VÝUSŤ Z BETON DÍLCŮ</t>
  </si>
  <si>
    <t>trativodní výust v km 23,725</t>
  </si>
  <si>
    <t>87433</t>
  </si>
  <si>
    <t>POTRUBÍ Z TRUB PLAST ODPAD DN DO 150MM</t>
  </si>
  <si>
    <t>příčný přechod trativodu, vyustění z šachty č.13 na terén</t>
  </si>
  <si>
    <t>6,5+2,5</t>
  </si>
  <si>
    <t>89952</t>
  </si>
  <si>
    <t>OBETONOVÁNÍ POTRUBÍ Z PROSTÉHO BETONU</t>
  </si>
  <si>
    <t>obetonování příčného přechodu trativodu</t>
  </si>
  <si>
    <t>0,3*0,6*6,5</t>
  </si>
  <si>
    <t>E.1.2</t>
  </si>
  <si>
    <t>Nástupiště</t>
  </si>
  <si>
    <t xml:space="preserve">  SO 101</t>
  </si>
  <si>
    <t xml:space="preserve">  ŽST Bezdružice, nástupiště a přístupové komunikace</t>
  </si>
  <si>
    <t>SO 101</t>
  </si>
  <si>
    <t>ŽST Bezdružice, nástupiště a přístupové komunikace</t>
  </si>
  <si>
    <t>1a</t>
  </si>
  <si>
    <t>Zemní práce - Nástupiště</t>
  </si>
  <si>
    <t>Změřeno z AutoCadu</t>
  </si>
  <si>
    <t>11090</t>
  </si>
  <si>
    <t>VŠEOBECNÉ VYKLIZENÍ OSTATNÍCH PLOCH</t>
  </si>
  <si>
    <t>122738</t>
  </si>
  <si>
    <t>ODKOPÁVKY A PROKOPÁVKY OBECNÉ TŘ. I, ODVOZ DO 20KM</t>
  </si>
  <si>
    <t>141145</t>
  </si>
  <si>
    <t>PROTLAČOVÁNÍ OCELOVÉHO POTRUBÍ DN DO 300MM</t>
  </si>
  <si>
    <t>60*3+60*6+2,25*(70+40+30+10)+30*1,6</t>
  </si>
  <si>
    <t>113187</t>
  </si>
  <si>
    <t>ODSTRANĚNÍ KRYTU ZPEVNĚNÝCH PLOCH Z DLAŽDIC, ODVOZ DO 16KM</t>
  </si>
  <si>
    <t>3*25</t>
  </si>
  <si>
    <t>113157</t>
  </si>
  <si>
    <t>ODSTRANĚNÍ KRYTU ZPEVNĚNÝCH PLOCH Z BETONU, ODVOZ DO 16KM</t>
  </si>
  <si>
    <t>6*15</t>
  </si>
  <si>
    <t>11351</t>
  </si>
  <si>
    <t>ODSTRANĚNÍ ZÁHONOVÝCH OBRUBNÍKŮ</t>
  </si>
  <si>
    <t>121101</t>
  </si>
  <si>
    <t>SEJMUTÍ ORNICE NEBO LESNÍ PŮDY S ODVOZEM DO 1KM</t>
  </si>
  <si>
    <t>25*20*0,25</t>
  </si>
  <si>
    <t>18222</t>
  </si>
  <si>
    <t>ROZPROSTŘENÍ ORNICE VE SVAHU V TL DO 0,15M</t>
  </si>
  <si>
    <t>25*20+10*15</t>
  </si>
  <si>
    <t>18241</t>
  </si>
  <si>
    <t>ZALOŽENÍ TRÁVNÍKU RUČNÍM VÝSEVEM</t>
  </si>
  <si>
    <t>18247</t>
  </si>
  <si>
    <t>OŠETŘOVÁNÍ TRÁVNÍKU</t>
  </si>
  <si>
    <t>18090</t>
  </si>
  <si>
    <t>VŠEOBECNÉ ÚPRAVY OSTATNÍCH PLOCH</t>
  </si>
  <si>
    <t>1b</t>
  </si>
  <si>
    <t>Zemní práce - Přístupové komunikace</t>
  </si>
  <si>
    <t>1c</t>
  </si>
  <si>
    <t>Zemní práce - Parkoviště a ul. Nádraží</t>
  </si>
  <si>
    <t>60</t>
  </si>
  <si>
    <t>9*22,5*0,4+4*(79-22,5)*0,25+3*80*0,4</t>
  </si>
  <si>
    <t>61</t>
  </si>
  <si>
    <t>919114</t>
  </si>
  <si>
    <t>ŘEZÁNÍ ASFALTOVÉHO KRYTU VOZOVEK TL DO 200MM</t>
  </si>
  <si>
    <t>80+20+0,5*80</t>
  </si>
  <si>
    <t>62</t>
  </si>
  <si>
    <t>11313</t>
  </si>
  <si>
    <t>ODSTRANĚNÍ KRYTU ZPEVNĚNÝCH PLOCH S ASFALTOVÝM POJIVEM</t>
  </si>
  <si>
    <t>80*1,5*0,15</t>
  </si>
  <si>
    <t>63</t>
  </si>
  <si>
    <t>11313B</t>
  </si>
  <si>
    <t>ODSTRANĚNÍ KRYTU ZPEVNĚNÝCH PLOCH S ASFALTOVÝM POJIVEM - DOPRAVA</t>
  </si>
  <si>
    <t>tkm</t>
  </si>
  <si>
    <t>80*1,5*0,15*2,3*20</t>
  </si>
  <si>
    <t>64</t>
  </si>
  <si>
    <t>11333</t>
  </si>
  <si>
    <t>ODSTRANĚNÍ PODKLADU ZPEVNĚNÝCH PLOCH S ASFALT POJIVEM</t>
  </si>
  <si>
    <t>65</t>
  </si>
  <si>
    <t>11333B</t>
  </si>
  <si>
    <t>ODSTRANĚNÍ PODKLADU ZPEVNĚNÝCH PLOCH S ASFALT POJIVEM - DOPRAVA</t>
  </si>
  <si>
    <t>Vodorovné konstrukce - Nástupiště</t>
  </si>
  <si>
    <t>451312</t>
  </si>
  <si>
    <t>PODKLADNÍ A VÝPLŇOVÉ VRSTVY Z PROSTÉHO BETONU C12/15</t>
  </si>
  <si>
    <t>pod pref.L</t>
  </si>
  <si>
    <t>´=1,2*0,1*66</t>
  </si>
  <si>
    <t>45145</t>
  </si>
  <si>
    <t>PODKL A VÝPLŇ VRSTVY Z MALTY CEMENTOVÉ</t>
  </si>
  <si>
    <t>´=1,1*0,02*66</t>
  </si>
  <si>
    <t>45157</t>
  </si>
  <si>
    <t>PODKLADNÍ A VÝPLŇOVÉ VRSTVY Z KAMENIVA TĚŽENÉHO</t>
  </si>
  <si>
    <t>pod pref.L pískový podsyp tl. 100 mm</t>
  </si>
  <si>
    <t>123938</t>
  </si>
  <si>
    <t>ODKOP PRO SPOD STAVBU SILNIC A ŽELEZNIC TŘ. III, ODVOZ DO 20KM</t>
  </si>
  <si>
    <t>odtěžení vrstvy pro budoucí konstrukční vrstvy, výhybka č. 1 a sanace u nástupiště</t>
  </si>
  <si>
    <t>5a</t>
  </si>
  <si>
    <t>Komunikace - Nástupiště</t>
  </si>
  <si>
    <t>56341</t>
  </si>
  <si>
    <t>VOZOVKOVÉ VRSTVY ZE ŠTĚRKOPÍSKU TL. OD 20 DO 50MM</t>
  </si>
  <si>
    <t>pod dlažbu</t>
  </si>
  <si>
    <t>´=60*3</t>
  </si>
  <si>
    <t>56333</t>
  </si>
  <si>
    <t>VOZOVKOVÉ VRSTVY ZE ŠTĚRKODRTI TL. DO 150MM</t>
  </si>
  <si>
    <t>56360</t>
  </si>
  <si>
    <t>VOZOVKOVÉ VRSTVY Z RECYKLOVANÉHO MATERIÁLU</t>
  </si>
  <si>
    <t>dosyp k pref.L</t>
  </si>
  <si>
    <t>´=(10,77*4,4)+(43,23*2,1)+(6*3,1)</t>
  </si>
  <si>
    <t>582611</t>
  </si>
  <si>
    <t>KRYTY Z BETON DLAŽDIC SE ZÁMKEM ŠEDÝCH TL 60MM DO LOŽE Z KAM.</t>
  </si>
  <si>
    <t>´=(60*3)-24</t>
  </si>
  <si>
    <t>58251</t>
  </si>
  <si>
    <t>DLÁŽDĚNÉ KRYTY Z BETONOVÝCH DLAŽDIC S VLSP DO LOŽE Z KAMENIVA</t>
  </si>
  <si>
    <t>´=60*0,4</t>
  </si>
  <si>
    <t>501101</t>
  </si>
  <si>
    <t>ZŘÍZENÍ KONSTRUKČNÍ VRSTVY TĚLESA ŽELEZNIČNÍHO SPODKU ZE ŠTĚRKODRTI NOVÉ</t>
  </si>
  <si>
    <t>SMĚROVÉ A VÝŠKOVÉ VYROVNÁNÍ KOLEJE NA PRAŽCÍCH BET. DO 0,05 M</t>
  </si>
  <si>
    <t>894846</t>
  </si>
  <si>
    <t>ŠACHTY KANALIZAČNÍ PLASTOVÉ D 400MM</t>
  </si>
  <si>
    <t>874333</t>
  </si>
  <si>
    <t>POTRUBÍ Z TRUB PLAST ODPAD DN DO 150MM BEZVÝKOP TECHNOLOGIÍ</t>
  </si>
  <si>
    <t>924911</t>
  </si>
  <si>
    <t>NÁSTUPIŠTĚ - VODICÍ LINIE ŠÍŘKY 0,40 M Z DLAŽDIC S PODÉLNÝMI DRÁŽKAMI</t>
  </si>
  <si>
    <t>924913</t>
  </si>
  <si>
    <t>NÁSTUPIŠTĚ - OPTICKÉ ZNAČENÍ NÁTĚREM ŠÍŘKY 0,15 M, ODSTÍN ŽLUTÁ 6200</t>
  </si>
  <si>
    <t>93562</t>
  </si>
  <si>
    <t>ŽLABY OCELOLITINOVÉ SVĚTLÉ ŠÍŘKY DO 150MM VČET MŘÍŽÍ</t>
  </si>
  <si>
    <t>5b</t>
  </si>
  <si>
    <t>Komunikace - Přístupové komunikace</t>
  </si>
  <si>
    <t>VOZOVKOVÉ VRSTVY ZE ŠTĚRKOPÍSKU TL. OD 20 DO 50MM (30 mm)</t>
  </si>
  <si>
    <t>dosyp pod přístup.kom.</t>
  </si>
  <si>
    <t>KRYTY Z BETON DLAŽDIC SE ZÁMKEM ŠEDÝCH TL 60MM DO LOŽE Z KAM</t>
  </si>
  <si>
    <t>340-13,9</t>
  </si>
  <si>
    <t>DLÁŽDĚNÉ KRYTY Z BETONOVÝCH DLAŽDIC DO LOŽE Z KAMENIVA</t>
  </si>
  <si>
    <t>pro osoby s omezenou schopností orientace</t>
  </si>
  <si>
    <t>5c</t>
  </si>
  <si>
    <t>Komunikace - Parkoviště a ul. Nádraží</t>
  </si>
  <si>
    <t>66</t>
  </si>
  <si>
    <t>56331</t>
  </si>
  <si>
    <t>VOZOVKOVÉ VRSTVY Z KAMENODRTI TL. DO 50MM</t>
  </si>
  <si>
    <t>chodníky</t>
  </si>
  <si>
    <t>67</t>
  </si>
  <si>
    <t>68</t>
  </si>
  <si>
    <t>56335</t>
  </si>
  <si>
    <t>VOZOVKOVÉ VRSTVY ZE ŠTĚRKODRTI TL. DO 250MM</t>
  </si>
  <si>
    <t>80*1,5+5,75*15</t>
  </si>
  <si>
    <t>69</t>
  </si>
  <si>
    <t>574B04</t>
  </si>
  <si>
    <t>ASFALTOVÝ BETON PRO OBRUSNÉ VRSTVY MODIFIK ACO 11+, 11S</t>
  </si>
  <si>
    <t>80*1,2*0,06</t>
  </si>
  <si>
    <t>70</t>
  </si>
  <si>
    <t>5774EG</t>
  </si>
  <si>
    <t>VRSTVY PRO OBNOVU A OPRAVY Z ASF BETONU ACP 16+, 16S</t>
  </si>
  <si>
    <t>71</t>
  </si>
  <si>
    <t>577221</t>
  </si>
  <si>
    <t>VRSTVY PRO OBNOVU, OPRAVY - INFILTRAČ POSTŘIK DO 1,0KG/M2</t>
  </si>
  <si>
    <t>80*1,2*2</t>
  </si>
  <si>
    <t>72</t>
  </si>
  <si>
    <t>582612</t>
  </si>
  <si>
    <t>KRYTY Z BETON DLAŽDIC SE ZÁMKEM ŠEDÝCH TL 80MM DO LOŽE Z KAM</t>
  </si>
  <si>
    <t>5,75*15</t>
  </si>
  <si>
    <t>73</t>
  </si>
  <si>
    <t>9a</t>
  </si>
  <si>
    <t>Ostatní konstrukce a práce, bourání - Nástupiště</t>
  </si>
  <si>
    <t>9111A1</t>
  </si>
  <si>
    <t>ZÁBRADLÍ OCHRANNÉ S VODOR MADLY - DODÁVKA A MONTÁŽ</t>
  </si>
  <si>
    <t>6,170m+2,190m + 2,170m = 10,53</t>
  </si>
  <si>
    <t>91725</t>
  </si>
  <si>
    <t>NÁSTUPIŠTNÍ OBRUBNÍKY BETONOVÉ</t>
  </si>
  <si>
    <t>924420R</t>
  </si>
  <si>
    <t>NÁSTUPIŠTĚ L (H) S PŘEDSAZENOU HRANOU BEZ KONZOLOVÝCH DESEK</t>
  </si>
  <si>
    <t>924420</t>
  </si>
  <si>
    <t>NÁSTUPIŠTĚ L (H) BEZ KONZOLOVÝCH DESEK</t>
  </si>
  <si>
    <t>924860</t>
  </si>
  <si>
    <t>NÁSTUPIŠTĚ - UKONČENÍ NÁSTUPIŠŤ NENÁSTUPNÍ HRANOU NA BETONOVÉ ZÍDCE S OCHRANNÝM ZÁBRADLÍM JAKÉKOLIV VÝŠKY</t>
  </si>
  <si>
    <t>´=2*3</t>
  </si>
  <si>
    <t>922301</t>
  </si>
  <si>
    <t>ZARÁŽEDLO BETONOVÉ (MONOLITICKÉ)</t>
  </si>
  <si>
    <t>965022</t>
  </si>
  <si>
    <t>ODSTRANĚNÍ KOLEJOVÉHO LOŽE A DRÁŽNÍCH STEZEK - ODVOZ NA MEZIDEPONII</t>
  </si>
  <si>
    <t>M3KM</t>
  </si>
  <si>
    <t>DEMONTÁŽ KOLEJE NA BETONOVÝCH PRAŽCÍCH DO KOLEJOVÝCH POLÍ S ODVOZEM NA MONTÁŽNÍ ZÁKLADNU S NÁSLEDNÝM ROZEBRÁNÍM</t>
  </si>
  <si>
    <t>DEMONTÁŽ VÝHYBKOVÉ KONSTRUKCE NA OCELOVÝCH PRAŽCÍCH DO KOLEJOVÝCH POLÍ S ODVOZEM NA MONTÁŽNÍ ZÁKLADNU S NÁSLEDNÝM ROZEBRÁNÍM</t>
  </si>
  <si>
    <t>Ochrana koleje před úkapy ropných látek</t>
  </si>
  <si>
    <t>93723</t>
  </si>
  <si>
    <t>MOBILIÁŘ - KOŠE NA ODPADKY Z BETONOVÝCH DÍLCŮ</t>
  </si>
  <si>
    <t>9b</t>
  </si>
  <si>
    <t>Ostatní konstrukce a práce, bourání - Přístupové komunikace</t>
  </si>
  <si>
    <t>57</t>
  </si>
  <si>
    <t>917212</t>
  </si>
  <si>
    <t>PARKOVÉ OBRUBY Z BETONOVÝCH OBRUBNÍKŮ ŠÍŘ 80MM</t>
  </si>
  <si>
    <t>58</t>
  </si>
  <si>
    <t>PŘESUN VAGONU včetně přemístění elektropřípojky</t>
  </si>
  <si>
    <t>59</t>
  </si>
  <si>
    <t>PŘESUN PLOTU včetně posunu kůlny a místní úpravy</t>
  </si>
  <si>
    <t>9c</t>
  </si>
  <si>
    <t>Ostatní konstrukce a práce, bourání - Parkoviště a ul. Nádraží</t>
  </si>
  <si>
    <t>74</t>
  </si>
  <si>
    <t>75</t>
  </si>
  <si>
    <t>917224</t>
  </si>
  <si>
    <t>SILNIČNÍ A CHODNÍKOVÉ OBRUBY Z BETONOVÝCH OBRUBNÍKŮ ŠÍŘ 150MM</t>
  </si>
  <si>
    <t>76</t>
  </si>
  <si>
    <t>915111</t>
  </si>
  <si>
    <t>VODOROVNÉ DOPRAVNÍ ZNAČENÍ BARVOU HLADKÉ - DODÁVKA A POKLÁDKA</t>
  </si>
  <si>
    <t>77</t>
  </si>
  <si>
    <t>914111</t>
  </si>
  <si>
    <t>DOPRAVNÍ ZNAČKY ZÁKLADNÍ VELIKOSTI OCELOVÉ NEREFLEXNÍ - DOD A MONTÁŽ</t>
  </si>
  <si>
    <t>78</t>
  </si>
  <si>
    <t>914113</t>
  </si>
  <si>
    <t>DOPRAVNÍ ZNAČKY ZÁKLADNÍ VELIKOSTI OCELOVÉ NEREFLEXNÍ - DEMONTÁŽ</t>
  </si>
  <si>
    <t xml:space="preserve">  SO 102</t>
  </si>
  <si>
    <t xml:space="preserve">  ŽST Bezdružice, provizorní nástupiště</t>
  </si>
  <si>
    <t>SO 102</t>
  </si>
  <si>
    <t>ŽST Bezdružice, provizorní nástupiště</t>
  </si>
  <si>
    <t>Vodorovné konstrukce</t>
  </si>
  <si>
    <t>924314</t>
  </si>
  <si>
    <t>NÁSTUPIŠTĚ SUDOP DO 300 MM S U 65, ZADNÍ HRANA PODEPŘENA TV. TISCHER S KONZOLOVÝMI DESKAMI 145 Z Z UŽITÉHO MATERIÁLU</t>
  </si>
  <si>
    <t>PODKL A VÝPLŇ VRSTVY Z MALTY CEMENTOVÉ tl.10 mm</t>
  </si>
  <si>
    <t>´=(0,25*0,01)*55*4</t>
  </si>
  <si>
    <t>451311</t>
  </si>
  <si>
    <t>PODKL A VÝPLŇ VRSTVY Z PROST BET DO B12,5</t>
  </si>
  <si>
    <t>´=(0,4+0,35)*0,05*55</t>
  </si>
  <si>
    <t>Ostatní konstrukce a práce, bourání</t>
  </si>
  <si>
    <t>R921610</t>
  </si>
  <si>
    <t>ŽELEZNIČNÍ PŘEJEZD A PŘECHOD JINÉHO TYPU – DŘEVĚNÝ</t>
  </si>
  <si>
    <t>´=(3,25*2,5)*2</t>
  </si>
  <si>
    <t>965321</t>
  </si>
  <si>
    <t>ROZEBRÁNÍ PŘEJEZDU, PŘECHODU OSTATNÍCH</t>
  </si>
  <si>
    <t>´=2*1,5*4</t>
  </si>
  <si>
    <t>965322</t>
  </si>
  <si>
    <t>ROZEBRÁNÍ PŘEJEZDU, PŘECHODU OSTATNÍCH – ODVOZ (NA LIKVIDACI ODPADŮ NEBO JINÉ URČENÉ MÍSTO)</t>
  </si>
  <si>
    <t>´=12*0,6*1,2*20</t>
  </si>
  <si>
    <t>E.1.6</t>
  </si>
  <si>
    <t>Potrubní vedení</t>
  </si>
  <si>
    <t xml:space="preserve">  SO 103</t>
  </si>
  <si>
    <t xml:space="preserve">  ŽST Bezdružice, kanalizace dešťová</t>
  </si>
  <si>
    <t>SO 103</t>
  </si>
  <si>
    <t>ŽST Bezdružice, kanalizace dešťová</t>
  </si>
  <si>
    <t>02730</t>
  </si>
  <si>
    <t>POMOC PRÁCE ZŘÍZ NEBO ZAJIŠŤ OCHRANU INŽENÝRSKÝCH SÍTÍ</t>
  </si>
  <si>
    <t>1.00</t>
  </si>
  <si>
    <t>029112</t>
  </si>
  <si>
    <t>OSTATNÍ POŽADAVKY - GEODETICKÉ ZAMĚŘENÍ - PLOŠNÉ</t>
  </si>
  <si>
    <t>HA</t>
  </si>
  <si>
    <t>1.10</t>
  </si>
  <si>
    <t>029522</t>
  </si>
  <si>
    <t>OSTATNÍ POŽADAVKY - REVIZNÍ ZPRÁVY</t>
  </si>
  <si>
    <t>03360</t>
  </si>
  <si>
    <t>SLUŽBY ZAJIŠŤUJÍCÍ OSTRAHU</t>
  </si>
  <si>
    <t>014101</t>
  </si>
  <si>
    <t>POPLATKY ZA SKLÁDKU</t>
  </si>
  <si>
    <t>zemina, kámen</t>
  </si>
  <si>
    <t>014102</t>
  </si>
  <si>
    <t>Beton/železobeton/asfalt</t>
  </si>
  <si>
    <t>6,72*2,3+34,176*1,8</t>
  </si>
  <si>
    <t>113338</t>
  </si>
  <si>
    <t>ODSTRAN PODKL ZPEVNĚNÝCH PLOCH S ASFALT POJIVEM, ODVOZ DO 20KM</t>
  </si>
  <si>
    <t>plocha před budovou</t>
  </si>
  <si>
    <t>35,6*0,24*4,0</t>
  </si>
  <si>
    <t>113328</t>
  </si>
  <si>
    <t>ODSTRAN PODKL ZPEVNĚNÝCH PLOCH Z KAMENIVA NESTMEL, ODVOZ DO 20KM</t>
  </si>
  <si>
    <t>trasa pod nástupištěm</t>
  </si>
  <si>
    <t>35,6*0,4*4,0</t>
  </si>
  <si>
    <t>131738</t>
  </si>
  <si>
    <t>HLOUBENÍ JAM PAŽ I NEPAŽ TŘ. I, ODVOZ DO 20KM</t>
  </si>
  <si>
    <t>2x startovací jáma 4,5*3,0*4,0   +   2x cílová jáma 2,0*2,0*4,0</t>
  </si>
  <si>
    <t>132738</t>
  </si>
  <si>
    <t>HLOUBENÍ RÝH ŠÍŘ DO 2M PAŽ I NEPAŽ TŘ. I, ODVOZ DO 20KM</t>
  </si>
  <si>
    <t>viz. Výkaz výměr</t>
  </si>
  <si>
    <t>133738</t>
  </si>
  <si>
    <t>HLOUBENÍ ŠACHET ZAPAŽ I NEPAŽ TŘ. I, ODVOZ DO 20KM</t>
  </si>
  <si>
    <t>141158</t>
  </si>
  <si>
    <t>PROTLAČOVÁNÍ OCELOVÉHO POTRUBÍ DN DO 600MM</t>
  </si>
  <si>
    <t>trasa pod kolejemi (4,6,8, 2)</t>
  </si>
  <si>
    <t>15,5+5,6</t>
  </si>
  <si>
    <t>111204</t>
  </si>
  <si>
    <t>ODSTRANĚNÍ KŘOVIN S ODVOZEM DO 5KM</t>
  </si>
  <si>
    <t>plocha žel.tělesa podél výtoku: 10*5</t>
  </si>
  <si>
    <t>12960</t>
  </si>
  <si>
    <t>ČIŠTĚNÍ VODOTEČÍ A MELIORAČ KANÁLŮ OD NÁNOSŮ</t>
  </si>
  <si>
    <t>podél výtoku (5+2+2 k cestě)*3*0,5</t>
  </si>
  <si>
    <t>18223</t>
  </si>
  <si>
    <t>ROZPROSTŘENÍ ORNICE VE SVAHU V TL DO 0,20M</t>
  </si>
  <si>
    <t>pro pracovní plochu a definitivní stav: 2*(5*10)</t>
  </si>
  <si>
    <t>1: "odkopání humusu" 10*0,4*6 + 10*0,4*10 
2: úprava ploch výtoku 5*6*0,5</t>
  </si>
  <si>
    <t>štěrkopísčitá zemina fr. do 22 mm</t>
  </si>
  <si>
    <t>viz. Výkaz výměr ŠP lože + obsyp</t>
  </si>
  <si>
    <t>17481</t>
  </si>
  <si>
    <t>ZÁSYP JAM A RÝH Z NAKUPOVANÝCH MATERIÁLŮ</t>
  </si>
  <si>
    <t>zhutněný zásyp náhradní zeminou</t>
  </si>
  <si>
    <t>465512</t>
  </si>
  <si>
    <t>DLAŽBY Z LOMOVÉHO KAMENE NA MC</t>
  </si>
  <si>
    <t>(2*3+3*1+2*1)*0,25</t>
  </si>
  <si>
    <t>45131</t>
  </si>
  <si>
    <t>PODKL A VÝPLŇ VRSTVY Z PROST BET</t>
  </si>
  <si>
    <t>(2*3+3*1+2*1)*0,20</t>
  </si>
  <si>
    <t>2*35,60</t>
  </si>
  <si>
    <t>4,00*6,00</t>
  </si>
  <si>
    <t>561402</t>
  </si>
  <si>
    <t>KAMENIVO ZPEVNĚNÉ CEMENTEM TŘ. II</t>
  </si>
  <si>
    <t>4,00*6,00*0,15</t>
  </si>
  <si>
    <t>kolej 2, 4, 6, 8</t>
  </si>
  <si>
    <t>0,7*50*4</t>
  </si>
  <si>
    <t>50*4*3</t>
  </si>
  <si>
    <t>Trubní vedení</t>
  </si>
  <si>
    <t>9181D5</t>
  </si>
  <si>
    <t>ČELA PROPUSTU Z TRUB DN DO 600MM Z BETONU DO C 30/37</t>
  </si>
  <si>
    <t>vyústění potrubí</t>
  </si>
  <si>
    <t>87445</t>
  </si>
  <si>
    <t>POTRUBÍ Z TRUB PLASTOVÝCH ODPADNÍCH DN DO 300MM</t>
  </si>
  <si>
    <t>36.00</t>
  </si>
  <si>
    <t>87657</t>
  </si>
  <si>
    <t>CHRÁNIČKY POTRUBÍ Z TRUB PLAST ODPAD DN DO 500MM BEZVÝKOP TECHNOLOGIÍ</t>
  </si>
  <si>
    <t>Pod třemi kolejemi železničního depa (č.8 – 6 - 4), které nejsou stavbou demontovány a zůstávají zachovány, budou potrubí dešťové kanalizace DN300 uloženy v chráničkách DN500 provedených pod kolejemi bezvýkopovou technologií.</t>
  </si>
  <si>
    <t>894345</t>
  </si>
  <si>
    <t>ŠACHTY KANALIZAČNÍ Z PROST BETONU NA POTRUBÍ DN DO 300MM</t>
  </si>
  <si>
    <t>2.00</t>
  </si>
  <si>
    <t>89911G</t>
  </si>
  <si>
    <t>LITINOVÝ POKLOP D400</t>
  </si>
  <si>
    <t>3.00</t>
  </si>
  <si>
    <t>89915</t>
  </si>
  <si>
    <t>STUPADLA (A POD)</t>
  </si>
  <si>
    <t>15.00</t>
  </si>
  <si>
    <t>272313</t>
  </si>
  <si>
    <t>ZÁKLADY Z PROSTÉHO BETONU DO C16/20</t>
  </si>
  <si>
    <t>Viz. Výkaz výměr: podkl. deska pod šachtami</t>
  </si>
  <si>
    <t>18729</t>
  </si>
  <si>
    <t>POTRUBÍ Z TRUB PLASTOVÝCH TLAKOVÝCH HRDLOVÝCH DN 150 a 200MM</t>
  </si>
  <si>
    <t>napojení odvodnění nových ploch před staniční budovou a dešť. svodů</t>
  </si>
  <si>
    <t>50.00</t>
  </si>
  <si>
    <t>272314</t>
  </si>
  <si>
    <t>ZÁKLADY Z PROSTÉHO BETONU DO C25/30</t>
  </si>
  <si>
    <t>Viz. Výkaz výměr: koncový betonový práh</t>
  </si>
  <si>
    <t>899652</t>
  </si>
  <si>
    <t>ZKOUŠKA VODOTĚSNOSTI POTRUBÍ DN DO 300MM</t>
  </si>
  <si>
    <t>89980</t>
  </si>
  <si>
    <t>TELEVIZNÍ PROHLÍDKA POTRUBÍ</t>
  </si>
  <si>
    <t>132838</t>
  </si>
  <si>
    <t>HLOUBENÍ RÝH ŠÍŘ DO 2M PAŽ I NEPAŽ TŘ. II, ODVOZ DO 20KM</t>
  </si>
  <si>
    <t>napojení drenáží</t>
  </si>
  <si>
    <t>otevřené výkopy 13,10*1,50*3,0</t>
  </si>
  <si>
    <t>966168</t>
  </si>
  <si>
    <t>BOURÁNÍ KONSTRUKCÍ Z KAMENE NA MC S ODVOZEM DO 20KM</t>
  </si>
  <si>
    <t>Stávající nevyhovující zděný kanál bude nahrazen potrubním vedením profilu DN300.</t>
  </si>
  <si>
    <t>40*(0,30+0,30+0,30)*0,30</t>
  </si>
  <si>
    <t>40*0,60*0,60</t>
  </si>
  <si>
    <t>919148</t>
  </si>
  <si>
    <t>ŘEZÁNÍ ŽELEZOBETONOVÝCH KONSTRUKCÍ TL DO 500MM</t>
  </si>
  <si>
    <t>1: řezání konce potrubí 2*1,9</t>
  </si>
  <si>
    <t>99902R</t>
  </si>
  <si>
    <t>ZAJIŠTĚNÍ BEZPEČNOSTI PRÁCE V PROVOZOVANÉ NEVYLOUČENÉ DOPRAVNÍ CESTĚ</t>
  </si>
  <si>
    <t>HOD</t>
  </si>
  <si>
    <t>1:10 dní *8 hod</t>
  </si>
  <si>
    <t>BOURÁNÍ KONSTRUKCÍ ZE ŽELEZOBETONU S ODVOZEM DO 20KM</t>
  </si>
  <si>
    <t>bourání koncové šachty</t>
  </si>
  <si>
    <t>vyplnění stáv.propustku</t>
  </si>
  <si>
    <t>1: 3,14*0,6*0,6*28</t>
  </si>
  <si>
    <t>281612</t>
  </si>
  <si>
    <t>INJEKTOVÁNÍ NÍZKOTLAKÉ Z CEMENTOVÝCH POJIV V PODZEMÍ</t>
  </si>
  <si>
    <t>injektáž nízkotlaká vrchlíku stávajícího potrubí a okolí propustku cementovou směsí</t>
  </si>
  <si>
    <t>1: 0,2*28</t>
  </si>
  <si>
    <t xml:space="preserve">  SO 104</t>
  </si>
  <si>
    <t xml:space="preserve">  ŽST Bezdružice, kanalizace splašková</t>
  </si>
  <si>
    <t>SO 104</t>
  </si>
  <si>
    <t>ŽST Bezdružice, kanalizace splašková</t>
  </si>
  <si>
    <t>12.00</t>
  </si>
  <si>
    <t>beton 64,4*2,3 + 252,48*1,8</t>
  </si>
  <si>
    <t>113138</t>
  </si>
  <si>
    <t>ODSTRANĚNÍ KRYTU ZPEVNĚNÝCH PLOCH S ASFALT POJIVEM, ODVOZ DO 20KM</t>
  </si>
  <si>
    <t>Změřeno z AutoCadu (850+728)*0,16</t>
  </si>
  <si>
    <t>trasa pod nástupištěm a nad výkopem v komunikacích</t>
  </si>
  <si>
    <t>(25,5+18,7+47+13,5+60)*1,5*0,42</t>
  </si>
  <si>
    <t>Změřeno z AutoCadu (850+728)*0,25</t>
  </si>
  <si>
    <t>850+728+142*3</t>
  </si>
  <si>
    <t>překopové sondy</t>
  </si>
  <si>
    <t>2*2*2*5ks</t>
  </si>
  <si>
    <t>141157</t>
  </si>
  <si>
    <t>PROTLAČOVÁNÍ OCELOVÉHO POTRUBÍ DN DO 500MM</t>
  </si>
  <si>
    <t>(25,5+18,7+47+13,5+60)*2+50</t>
  </si>
  <si>
    <t>56214</t>
  </si>
  <si>
    <t>VOZOVKOVÉ VRSTVY Z MATERIÁLŮ STABIL CEMENTEM TL DO 200MM</t>
  </si>
  <si>
    <t>182*3,5</t>
  </si>
  <si>
    <t>850*0,06+728*0,04</t>
  </si>
  <si>
    <t>577212</t>
  </si>
  <si>
    <t>VRSTVY PRO OBNOVU, OPRAVY - SPOJ POSTŘIK DO 0,5KG/M2</t>
  </si>
  <si>
    <t>850+728</t>
  </si>
  <si>
    <t>5774CG</t>
  </si>
  <si>
    <t>VRSTVY PRO OBNOVU A OPRAVY Z ASF BETONU ACL 16S, 16+</t>
  </si>
  <si>
    <t>850*0,06</t>
  </si>
  <si>
    <t>5774AE</t>
  </si>
  <si>
    <t>VRSTVY PRO OBNOVU A OPRAVY Z ASF BETONU ACO 11+, 11S</t>
  </si>
  <si>
    <t>850*0,04+728*0,06</t>
  </si>
  <si>
    <t>89433</t>
  </si>
  <si>
    <t>ŠACHTY KANALIZAČNÍ Z PROST BETONU NA POTRUBÍ DN DO 200MM</t>
  </si>
  <si>
    <t>4.00</t>
  </si>
  <si>
    <t>5.00</t>
  </si>
  <si>
    <t>894346</t>
  </si>
  <si>
    <t>ŠACHTY KANALIZAČNÍ Z PROST BETONU NA POTRUBÍ DN DO 400MM</t>
  </si>
  <si>
    <t>10.00</t>
  </si>
  <si>
    <t>125.00</t>
  </si>
  <si>
    <t>Viz. Výkaz výměr: podkl. Deska pod šachtami a KT potrubím</t>
  </si>
  <si>
    <t>83444</t>
  </si>
  <si>
    <t>POTRUBÍ Z TRUB KAMENINOVÝCH DN DO 250MM</t>
  </si>
  <si>
    <t>142.00</t>
  </si>
  <si>
    <t>83446</t>
  </si>
  <si>
    <t>POTRUBÍ Z TRUB KAMENINOVÝCH DN DO 400MM</t>
  </si>
  <si>
    <t>4+2</t>
  </si>
  <si>
    <t>POTRUBÍ Z TRUB PLASTOVÝCH ODPADNÍCH DN DO 150MM</t>
  </si>
  <si>
    <t>Přípojky</t>
  </si>
  <si>
    <t>17+27</t>
  </si>
  <si>
    <t>87434</t>
  </si>
  <si>
    <t>POTRUBÍ Z TRUB PLASTOVÝCH ODPADNÍCH DN DO 200MM</t>
  </si>
  <si>
    <t>103.00</t>
  </si>
  <si>
    <t>CHRÁNIČKY Z TRUB PLASTOVÝCH DN DO 500MM</t>
  </si>
  <si>
    <t>Pod třemi kolejemi železničního depa (č.8 – 6 - 4), které nejsou stavbou demontovány a zůstávají zachovány, budou potrubí kanalizace uloženy v chráničkách DN426 provedených pod kolejemi bezvýkopovou technologií.</t>
  </si>
  <si>
    <t>16+6</t>
  </si>
  <si>
    <t>899632</t>
  </si>
  <si>
    <t>ZKOUŠKA VODOTĚSNOSTI POTRUBÍ DN DO 150MM</t>
  </si>
  <si>
    <t>44.00</t>
  </si>
  <si>
    <t>899642</t>
  </si>
  <si>
    <t>ZKOUŠKA VODOTĚSNOSTI POTRUBÍ DN DO 200MM</t>
  </si>
  <si>
    <t>262+27</t>
  </si>
  <si>
    <t>969171</t>
  </si>
  <si>
    <t>VYBOURÁNÍ POTRUBÍ DN DO 1000MM VODOVODNÍCH</t>
  </si>
  <si>
    <t>přeložka vodovodu</t>
  </si>
  <si>
    <t>87327</t>
  </si>
  <si>
    <t>POTRUBÍ Z TRUB PLASTOVÝCH TLAKOVÝCH SVAŘOVANÝCH DN DO 100MM</t>
  </si>
  <si>
    <t>899901</t>
  </si>
  <si>
    <t>PŘEPOJENÍ PŘÍPOJEK - přeložla vovovodu</t>
  </si>
  <si>
    <t>89972</t>
  </si>
  <si>
    <t>PROPLACH A DEZINFEKCE VODOVODNÍHO POTRUBÍ DN DO 100MM</t>
  </si>
  <si>
    <t>899523</t>
  </si>
  <si>
    <t>OBETONOVÁNÍ POTRUBÍ Z PROSTÉHO BETONU DO C16/20</t>
  </si>
  <si>
    <t>viz. Výkaz výměr- KT potrubí</t>
  </si>
  <si>
    <t>zrušení žumpy(2x) a šachty Š1 a beton. potrubí</t>
  </si>
  <si>
    <t>Změřeno z AutoCadu +1,66+1,0</t>
  </si>
  <si>
    <t>zhtuněný  zásyp náhradní mezinou s desinfekčnční přísářasdou např, chlolu - zrušení žumpy</t>
  </si>
  <si>
    <t>Změřeno z DIO</t>
  </si>
  <si>
    <t>E.2</t>
  </si>
  <si>
    <t>Pozemní stavební objekty</t>
  </si>
  <si>
    <t xml:space="preserve">  SO 105</t>
  </si>
  <si>
    <t xml:space="preserve">  ŽST Bezdružice, rekonstrukce sociálních zařízení</t>
  </si>
  <si>
    <t>SO 105</t>
  </si>
  <si>
    <t>ŽST Bezdružice, rekonstrukce sociálních zařízení</t>
  </si>
  <si>
    <t>3100</t>
  </si>
  <si>
    <t>ZAŘÍZENÍ STAVENIŠTĚ - ZŘÍZENÍ, PROVOZ, DEMONTÁŽ</t>
  </si>
  <si>
    <t>2960</t>
  </si>
  <si>
    <t>OSTATNÍ POŽADAVKY - ODBORNÝ DOZOR</t>
  </si>
  <si>
    <t>139711101</t>
  </si>
  <si>
    <t>VYKOPÁVKY V UZAVŘENÝCH PROSTORÁCH V HORNINĚ TŘ. 1 AŽ 4</t>
  </si>
  <si>
    <t>ÚRS</t>
  </si>
  <si>
    <t>167101101</t>
  </si>
  <si>
    <t>NAKLÁDÁNÍ VÝKOPKU Z HORNIN TŘ. 1 AŽ 4 DO 100 M3</t>
  </si>
  <si>
    <t>162701105</t>
  </si>
  <si>
    <t>VODOROVNÉ PŘEMÍSTĚNÍ DO 10000 M VÝKOPKU/SYPANINY Z HORNINY TŘ. 1 AŽ 4</t>
  </si>
  <si>
    <t>171201201</t>
  </si>
  <si>
    <t>ULOŽENÍ SYPANINY NA SKLÁDKY</t>
  </si>
  <si>
    <t>171201211</t>
  </si>
  <si>
    <t>POPLATEK ZA ULOŽENÍ ODPADU ZE SYPANINY NA SKLÁDCE (SKLÁDKOVNÉ)</t>
  </si>
  <si>
    <t>4,5*1,8</t>
  </si>
  <si>
    <t>175111101</t>
  </si>
  <si>
    <t>ZÁSYP POTRUBÍ RUČNĚ SYPANINOU BEZ PROHOZENÍ</t>
  </si>
  <si>
    <t>0,4*0,8*6,5</t>
  </si>
  <si>
    <t>583373680</t>
  </si>
  <si>
    <t>ŠTĚRKOPÍSEK (BRATČICE) FRAKCE NETŘÍDĚNÁ ZÁSYP</t>
  </si>
  <si>
    <t>0,39*1,8</t>
  </si>
  <si>
    <t>451572111</t>
  </si>
  <si>
    <t>LOŽE POD POTRUBÍ OTEVŘENÝ VÝKOP Z KAMENIVA DROBNÉHO TĚŽENÉHO</t>
  </si>
  <si>
    <t>0,4*0,15*6,5</t>
  </si>
  <si>
    <t>Svislé a kompletní konstrukce</t>
  </si>
  <si>
    <t>342273323</t>
  </si>
  <si>
    <t>PŘÍČKY TL 100 MM Z PÓROBETONOVÝCH PŘESNÝCH PŘÍČKOVEK NA PERO A DRÁŽKU OBJEMOVÉ HMOTNOSTI 500 KG/M3</t>
  </si>
  <si>
    <t>6,5*3,5</t>
  </si>
  <si>
    <t>317142221</t>
  </si>
  <si>
    <t>PŘEKLADY NENOSNÉ PŘÍMÉ Z PÓROBETONU YTONG V PŘÍČKÁCH TL 100 MM PRO SVĚTLOST OTVORU DO 1010 MM</t>
  </si>
  <si>
    <t>342291121</t>
  </si>
  <si>
    <t>UKOTVENÍ PŘÍČEK K CIHELNÝM KONSTRUKCÍM PLOCHÝMI KOTVAMI</t>
  </si>
  <si>
    <t>4*3,5</t>
  </si>
  <si>
    <t>41717</t>
  </si>
  <si>
    <t>PŘEKLADY Z VÁLCOVANÝCH NOSNÍKŮ</t>
  </si>
  <si>
    <t>1,3*5*0,026</t>
  </si>
  <si>
    <t>451313</t>
  </si>
  <si>
    <t>PODKLADNÍ A VÝPLŇOVÉ VRSTVY Z PROSTÉHO BETONU C16/20</t>
  </si>
  <si>
    <t>451366</t>
  </si>
  <si>
    <t>VÝZTUŽ PODKL VRSTEV Z KARI-SÍTÍ</t>
  </si>
  <si>
    <t>Úpravy povrchů, podlahy a osazování výplní otvorů</t>
  </si>
  <si>
    <t>619991011</t>
  </si>
  <si>
    <t>ZAKRÝVÁNÍ VNITŘNÍCH VÝPLNÍ OTVORŮ FÓLIÍ PŘILEPENOU LEPÍCÍ PÁSKOU</t>
  </si>
  <si>
    <t>611131101</t>
  </si>
  <si>
    <t>CEMENTOVÝ POSTŘIK VNITŘNÍCH STROPŮ NANÁŠENÝ CELOPLOŠNĚ RUČNĚ</t>
  </si>
  <si>
    <t>611142001</t>
  </si>
  <si>
    <t>POTAŽENÍ VNITŘNÍCH STROPŮ SKLOVLÁKNITÝM PLETIVEM VTLAČENÝM DO TENKOVRSTVÉ HMOTY</t>
  </si>
  <si>
    <t>611321141</t>
  </si>
  <si>
    <t>VÁPENOCEMENTOVÁ OMÍTKA ŠTUKOVÁ DVOUVRSTVÁ VNITŘNÍCH STROPŮ ROVNÝCH NANÁŠENÁ RUČNĚ</t>
  </si>
  <si>
    <t>612131101</t>
  </si>
  <si>
    <t>CEMENTOVÝ POSTŘIK VNITŘNÍCH STĚN NANÁŠENÝ CELOPLOŠNĚ RUČNĚ</t>
  </si>
  <si>
    <t>15*3,5+2*22,75</t>
  </si>
  <si>
    <t>612142001</t>
  </si>
  <si>
    <t>POTAŽENÍ VNITŘNÍCH STĚN SKLOVLÁKNITÝM PLETIVEM VTLAČENÝM DO TENKOVRSTVÉ HMOTY</t>
  </si>
  <si>
    <t>612321121</t>
  </si>
  <si>
    <t>VÁPENOCEMENTOVÁ OMÍTKA HLADKÁ JEDNOVRSTVÁ VNITŘNÍCH STĚN NANÁŠENÁ RUČNĚ POD OBKLADY</t>
  </si>
  <si>
    <t>(8+7+3,3)*2</t>
  </si>
  <si>
    <t>612321141</t>
  </si>
  <si>
    <t>VÁPENOCEMENTOVÁ OMÍTKA ŠTUKOVÁ DVOUVRSTVÁ VNITŘNÍCH STĚN NANÁŠENÁ RUČNĚ</t>
  </si>
  <si>
    <t>98-36,6</t>
  </si>
  <si>
    <t>642942611</t>
  </si>
  <si>
    <t>OSAZOVÁNÍ ZÁRUBNÍ NEBO RÁMŮ DVEŘNÍCH KOVOVÝCH DO 2,5 M2 NA MONTÁŽNÍ PĚNU</t>
  </si>
  <si>
    <t>553313480</t>
  </si>
  <si>
    <t>ZÁRUBEŇ OCELOVÁ PRO POROBETON YH 100 700 L/P</t>
  </si>
  <si>
    <t>553313500</t>
  </si>
  <si>
    <t>ZÁRUBEŇ OCELOVÁ PRO POROBETON YH 100 900 L/P</t>
  </si>
  <si>
    <t>Konstrukce a práce PSV</t>
  </si>
  <si>
    <t>721173401</t>
  </si>
  <si>
    <t>POTRUBÍ KANALIZAČNÍ PLASTOVÉ SVODNÉ SYSTÉM KG DN 100</t>
  </si>
  <si>
    <t>721173402</t>
  </si>
  <si>
    <t>POTRUBÍ KANALIZAČNÍ PLASTOVÉ SVODNÉ SYSTÉM KG DN 125</t>
  </si>
  <si>
    <t>3.5</t>
  </si>
  <si>
    <t>721174042</t>
  </si>
  <si>
    <t>POTRUBÍ KANALIZAČNÍ Z PP PŘIPOJOVACÍ SYSTÉM HT DN 50</t>
  </si>
  <si>
    <t>721174044</t>
  </si>
  <si>
    <t>POTRUBÍ KANALIZAČNÍ Z PP PŘIPOJOVACÍ SYSTÉM HT DN 63</t>
  </si>
  <si>
    <t>2.5</t>
  </si>
  <si>
    <t>721174045</t>
  </si>
  <si>
    <t>POTRUBÍ KANALIZAČNÍ Z PP PŘIPOJOVACÍ SYSTÉM HT DN 100</t>
  </si>
  <si>
    <t>721290111</t>
  </si>
  <si>
    <t>ZKOUŠKA TĚSNOSTI POTRUBÍ KANALIZACE VODOU DO DN 125</t>
  </si>
  <si>
    <t>722174002</t>
  </si>
  <si>
    <t>POTRUBÍ VODOVODNÍ PLASTOVÉ PPR SVAR POLYFUZE PN 16 D 25 X 3,5 MM</t>
  </si>
  <si>
    <t>722174022</t>
  </si>
  <si>
    <t>POTRUBÍ VODOVODNÍ PLASTOVÉ PPR SVAR POLYFUZE PN 20 D 32 X 4,4 MM</t>
  </si>
  <si>
    <t>722181231</t>
  </si>
  <si>
    <t>OCHRANA VODOVODNÍHO POTRUBÍ PŘILEPENÝMI TEPELNĚ IZOLAČNÍMI TRUBICEMI Z PE TL DO 15 MM DN DO 22 MM</t>
  </si>
  <si>
    <t>722232123</t>
  </si>
  <si>
    <t>KOHOUT KULOVÝ PŘÍMÝ G 3/4 PN 42 DO 185°C PLNOPRŮTOKOVÝ S KOULÍ DADO VNITŘNÍ ZÁVIT</t>
  </si>
  <si>
    <t>KOHOUT KULOVÝ PŘÍMÝ G 1/2 PN 42 DO 185°C PLNOPRŮTOKOVÝ S KOULÍ DADO VNITŘNÍ ZÁVIT</t>
  </si>
  <si>
    <t>722234263</t>
  </si>
  <si>
    <t>FILTR MOSAZNÝ G 1/2 PN 16 DO 120°C S 2X VNITŘNÍM ZÁVITEM</t>
  </si>
  <si>
    <t>722290226</t>
  </si>
  <si>
    <t>ZKOUŠKA TĚSNOSTI VODOVODNÍHO POTRUBÍ ZÁVITOVÉHO DO DN 50</t>
  </si>
  <si>
    <t>722290234</t>
  </si>
  <si>
    <t>PROPLACH A DEZINFEKCE VODOVODNÍHO POTRUBÍ DO DN 80</t>
  </si>
  <si>
    <t>998722201</t>
  </si>
  <si>
    <t>PŘESUN HMOT PROCENTNÍ PRO VNITŘNÍ VODOVOD V OBJEKTECH V DO 6 M</t>
  </si>
  <si>
    <t>%</t>
  </si>
  <si>
    <t>92.01</t>
  </si>
  <si>
    <t>725119123</t>
  </si>
  <si>
    <t>MONTÁŽ KLOZETOVÝCH MÍS ZÁVĚSNÝCH NA NOSNÉ STĚNY</t>
  </si>
  <si>
    <t>94120</t>
  </si>
  <si>
    <t>NEREZOVÉ ANTIVANDALOVÉ ZÁVĚSNÉ WC KÓNICKÉHO TVARU S OTVORY PRO SEDÁTKO MATERIÁL CRNI 18/10 (AISI - 304) POVRCH MATNÝ</t>
  </si>
  <si>
    <t>551673940</t>
  </si>
  <si>
    <t>SEDÁTKO ZÁCHODOVÉ TOPOLINO ANTIBAK - DUROPLAST- UNIVERZÁLNÍ BÍLÉ</t>
  </si>
  <si>
    <t>94110</t>
  </si>
  <si>
    <t>NEREZOVÉ ZÁVĚSNÉ WC PRO TĚLESNĚ HANDICAPOVANÉ ANTIVANDALOVÉ PROVEDENÍ KÓNICKÉHO TVARU- S OTVORY PRO WC SEDÁTKO MATERIÁL CRNI 18/10 (AISI - 304)- POVRC</t>
  </si>
  <si>
    <t>551673990</t>
  </si>
  <si>
    <t>SEDÁTKO KLOZETOVÉ DUROPLASTOVÉ DINO HANDICAP BÍLÉ</t>
  </si>
  <si>
    <t>49014</t>
  </si>
  <si>
    <t>NEREZOVÉ MADLO SKLOPNÉ, DÉLKA 550 MM, MATNÝ POVRCH</t>
  </si>
  <si>
    <t>49030</t>
  </si>
  <si>
    <t>NEREZOVÉ MADLO PEVNÉ, DÉLKA 550 MM, MATNÝ POVRCH</t>
  </si>
  <si>
    <t>725129102</t>
  </si>
  <si>
    <t>MONTÁŽ PISOÁRU S AUTOMATICKÝM SPLACHOVÁNÍM</t>
  </si>
  <si>
    <t>91071</t>
  </si>
  <si>
    <t>NEREZOVÝ ANTIVANDALOVÝ ZÁVĚSNÝ PISOÁR S INTEGROVANÝM AUTOMATICKÝM SPLACHOVAČEM, 24V DC MATERIÁL 18/10 (AISI - 304) POVRCH MATNÝ KE SPLÁCHNUTÍ DOJDE PO</t>
  </si>
  <si>
    <t>05012</t>
  </si>
  <si>
    <t>NAPÁJECÍ ZDROJ 230V AC/24V DC PRO NAPÁJENÍ SANITÁRNÍ TECHNIKY SANELA</t>
  </si>
  <si>
    <t>95130</t>
  </si>
  <si>
    <t>DĚLÍCÍ ZÁSTĚNA K PISOÁRŮM NEREZ MATERIÁL CRNI 18/10 (AISI - 304) POVRCH VNITŘNÍ VÝPLNĚ MATNÁ NEREZ, VNĚJŠÍ RÁM LESKLÁ NEREZ</t>
  </si>
  <si>
    <t>725219102</t>
  </si>
  <si>
    <t>MONTÁŽ UMYVADLA PŘIPEVNĚNÉHO NA ŠROUBY DO ZDIVA</t>
  </si>
  <si>
    <t>SOUBOR</t>
  </si>
  <si>
    <t>93751</t>
  </si>
  <si>
    <t>NEREZOVÉ ANTIVANDALOVÉ AUTOMATICKÉ UMYVADLO S INTEGROVANÝM SPOUŠTĚNÍM TEPELNĚ UPRAVENÉ VODY 24V DC PRŮTOK 6 L/MIN MATERIÁL CRNI 18/10 (AISI-304) POVRC</t>
  </si>
  <si>
    <t>93851</t>
  </si>
  <si>
    <t>NEREZOVÉ ANTIVANDALOVÉ AUTOMATICKÉ UMYVADLO PRO TĚLESNĚ HANDICAPOVANÉ S INTEGROVANÝM SPOUŠTĚNÍM TEPELNĚ UPRAVENÉ VODY 24V DC PRŮTOK 6 L/MIN MATERIÁL C</t>
  </si>
  <si>
    <t>79</t>
  </si>
  <si>
    <t>725291100</t>
  </si>
  <si>
    <t>MONTÁŽ DOPLŇKŮ ZAŘÍZENÍ KOUPELEN A ZÁCHODŮ</t>
  </si>
  <si>
    <t>80</t>
  </si>
  <si>
    <t>95390</t>
  </si>
  <si>
    <t>NEREZOVÝ SVISLÝ DÁVKOVAČ TEKUTÉHO MÝDLA, OBJEM 1,2 L., ROZMĚR 125 X 100 X 210 MM, POVRCH MATNÝ</t>
  </si>
  <si>
    <t>81</t>
  </si>
  <si>
    <t>79024</t>
  </si>
  <si>
    <t>AUTOMATICKÝ BEZDOTYKOVÝ OSOUŠEČ RUKOU S NEREZOVÝM MATNÝM KRYTEM REAGUJE NA PŘIBLÍŽENÍ RUKOU POD VÝFUK SPUŠTĚNÍM PROUDU VZDUCHU OTÁČECÍ CHROMOVANÝ VÝFU</t>
  </si>
  <si>
    <t>82</t>
  </si>
  <si>
    <t>95300</t>
  </si>
  <si>
    <t>NEREZOVÉ ANTIVANDALOVÉ ZRCADLO (600 X 400 MM) MONTÁŽ NA STĚNU ŠROUBEM V KAŽDÉM ROHU ZRCADLA,</t>
  </si>
  <si>
    <t>83</t>
  </si>
  <si>
    <t>95520</t>
  </si>
  <si>
    <t>NEREZOVÉ ZRCADLO SKLOPNÉ PRO TĚLESNĚ HANDICAPOVNÉ (400 X 600 MM)</t>
  </si>
  <si>
    <t>84</t>
  </si>
  <si>
    <t>95010</t>
  </si>
  <si>
    <t>NEREZOVÝ ZÁSOBNÍK VELKÝCH ROLÍ TOALETNÍHO PAPÍRU, MAXIMÁLNÍ ROZMĚR NÁPLNĚ PR. 290 X 100 MM, POVRCH MATNÝ</t>
  </si>
  <si>
    <t>85</t>
  </si>
  <si>
    <t>95030</t>
  </si>
  <si>
    <t>NEREZOVÝ ZÁSOBNÍK SKLÁDANÝCH PAPÍROVÝCH UTĚREK, MAXIMÁLNÍ ROZMĚR NÁPLNĚ 260 X 100 MM, ROZMĚR 340 X 110 X 265 MM, POVRCH MATNÝ</t>
  </si>
  <si>
    <t>86</t>
  </si>
  <si>
    <t>95220</t>
  </si>
  <si>
    <t>NEREZOVÝ KOŠ PŮLKULATÝ 12 L, POVRCH MATNÝ</t>
  </si>
  <si>
    <t>87</t>
  </si>
  <si>
    <t>85468</t>
  </si>
  <si>
    <t>NEREZOVÝ VĚŠÁK KULATÝ DLOUHÝ, POVRCH MATNÝ</t>
  </si>
  <si>
    <t>88</t>
  </si>
  <si>
    <t>75576</t>
  </si>
  <si>
    <t>NEREZOVÝ DVOJITÝ HÁČEK, POVRCH MATNÝ</t>
  </si>
  <si>
    <t>89</t>
  </si>
  <si>
    <t>725861312</t>
  </si>
  <si>
    <t>ZÁPACHOVÁ UZÁVĚRKA PRO UMYVADLO DN 40 PODOMÍTKOVÁ</t>
  </si>
  <si>
    <t>90</t>
  </si>
  <si>
    <t>222490100</t>
  </si>
  <si>
    <t>MINCOVNÍ AUTOMAT PRO OTEVÍRÁNÍ DVEŘÍ</t>
  </si>
  <si>
    <t>91</t>
  </si>
  <si>
    <t>998725201</t>
  </si>
  <si>
    <t>PŘESUN HMOT PROCENTNÍ PRO ZAŘIZOVACÍ PŘEDMĚTY V OBJEKTECH V DO 6 M</t>
  </si>
  <si>
    <t>2277.46</t>
  </si>
  <si>
    <t>92</t>
  </si>
  <si>
    <t>749913100</t>
  </si>
  <si>
    <t>ECOFLEX PREMIER 10 ELEKTRICKÝ SÁLAVÝ KONVEKTOR 500 W</t>
  </si>
  <si>
    <t>93</t>
  </si>
  <si>
    <t>766660001</t>
  </si>
  <si>
    <t>MONTÁŽ DVEŘNÍCH KŘÍDEL OTVÍRAVÝCH 1KŘÍDLOVÝCH Š DO 0,8 M DO OCELOVÉ ZÁRUBNĚ</t>
  </si>
  <si>
    <t>94</t>
  </si>
  <si>
    <t>611627010</t>
  </si>
  <si>
    <t>DVEŘE VNITŘNÍ HLADKÉ FOLIE BÍLÁ PLNÉ 1KŘÍDLOVÉ 70X197 CM</t>
  </si>
  <si>
    <t>95</t>
  </si>
  <si>
    <t>611627020</t>
  </si>
  <si>
    <t>DVEŘE VNITŘNÍ HLADKÉ FOLIE BÍLÁ PLNÉ 1KŘÍDLOVÉ 90X217 CM</t>
  </si>
  <si>
    <t>96</t>
  </si>
  <si>
    <t>766660722</t>
  </si>
  <si>
    <t>MONTÁŽ DVEŘNÍHO KOVÁNÍ A ZÁMKU</t>
  </si>
  <si>
    <t>97</t>
  </si>
  <si>
    <t>549240020</t>
  </si>
  <si>
    <t>ZÁMEK STAVEBNÍ ZADLABACÍ OBYČEJNÉ 536A PŘEVOD L HB</t>
  </si>
  <si>
    <t>98</t>
  </si>
  <si>
    <t>549146220</t>
  </si>
  <si>
    <t>KLIKA/KLIKA VČETNĚ ŠTÍTU A KLIČKY WC A MONTÁŽNÍHO MATERIÁLU MATNÝ NIKL</t>
  </si>
  <si>
    <t>99</t>
  </si>
  <si>
    <t>549260450</t>
  </si>
  <si>
    <t>ZÁMEK STAVEBNÍ ZADLABACÍ VLOŽKOVÝ 24026 S PŘEVODEM P-L</t>
  </si>
  <si>
    <t>100</t>
  </si>
  <si>
    <t>549641500</t>
  </si>
  <si>
    <t>VLOŽKA ZÁMKOVÁ CYLINDRICKÁ OBOUSTRANNÁ BEZPEČNOSTNÍ FAB DYNAMIC + 4 KLÍČE</t>
  </si>
  <si>
    <t>101</t>
  </si>
  <si>
    <t>549141120</t>
  </si>
  <si>
    <t>KOVÁNÍ BEZPEČNOSTNÍ ROSTEX R1,KNOFLÍK-KLIKA R 1/O TI</t>
  </si>
  <si>
    <t>102</t>
  </si>
  <si>
    <t>75445</t>
  </si>
  <si>
    <t>PIKTOGRAM WC MUŽI</t>
  </si>
  <si>
    <t>103</t>
  </si>
  <si>
    <t>75444</t>
  </si>
  <si>
    <t>104</t>
  </si>
  <si>
    <t>75443</t>
  </si>
  <si>
    <t>PIKTOGRAM WC INVALIDNÍ</t>
  </si>
  <si>
    <t>105</t>
  </si>
  <si>
    <t>766660713</t>
  </si>
  <si>
    <t>MONTÁŽ DVEŘNÍCH KŘÍDEL DOKOVÁNÍ OKOPNÉHO PLECHU</t>
  </si>
  <si>
    <t>106</t>
  </si>
  <si>
    <t>549152110</t>
  </si>
  <si>
    <t>PLECH OKOPOVÝ NEREZ 715 X 250 X 0.6 MM</t>
  </si>
  <si>
    <t>107</t>
  </si>
  <si>
    <t>549152120</t>
  </si>
  <si>
    <t>PLECH OKOPOVÝ NEREZ 815 X 250 X 0.6 MM</t>
  </si>
  <si>
    <t>108</t>
  </si>
  <si>
    <t>766663911</t>
  </si>
  <si>
    <t>OPRAVA DVEŘNÍCH KŘÍDEL VYŘEZÁNÍ OTVORU PRO VĚTRÁNÍ</t>
  </si>
  <si>
    <t>109</t>
  </si>
  <si>
    <t>562456020</t>
  </si>
  <si>
    <t>MŘÍŽKA VĚTRACÍ PLAST VM 300X500 MM HNĚDÁ SE SÍŤOVINOU</t>
  </si>
  <si>
    <t>110</t>
  </si>
  <si>
    <t>998766201</t>
  </si>
  <si>
    <t>PŘESUN HMOT PROCENTNÍ PRO KONSTRUKCE TRUHLÁŘSKÉ V OBJEKTECH V DO 6 M</t>
  </si>
  <si>
    <t>731.641</t>
  </si>
  <si>
    <t>111</t>
  </si>
  <si>
    <t>771574131</t>
  </si>
  <si>
    <t>MONTÁŽ PODLAH KERAMICKÝCH REŽNÝCH PROTISKLUZNÝCH RELIEFOVANÝCH LEPENÝCH FLEXIBILNÍM LEPIDLEM DO 50 KS/M2</t>
  </si>
  <si>
    <t>112</t>
  </si>
  <si>
    <t>597614070</t>
  </si>
  <si>
    <t>DLAŽDICE KERAMICKÉ SLINUTÉ NEGLAZOVANÉ SL R11 ZDRSNĚNÉ 19,8 X 19,8 X 0,9 CM</t>
  </si>
  <si>
    <t>14,1*1,15</t>
  </si>
  <si>
    <t>113</t>
  </si>
  <si>
    <t>585820510</t>
  </si>
  <si>
    <t>MALTA LEPÍCÍ  NA KERAMICKÉ DLAŽBY A OBLADY FLEXIBILNÍ KIESEL SERVOSTAR 2000 FLEX PLUS (3,00 KG/M2)</t>
  </si>
  <si>
    <t>KG</t>
  </si>
  <si>
    <t>14,1*3</t>
  </si>
  <si>
    <t>114</t>
  </si>
  <si>
    <t>585821500</t>
  </si>
  <si>
    <t>LEPIDLO CEMENTOVÉ SPÁROVACÍ NA KERAMICKÉ DLAŽBY A OBKLADY TIXOBOND WHITE (0,66 KG/M2)</t>
  </si>
  <si>
    <t>14,1*0,66</t>
  </si>
  <si>
    <t>115</t>
  </si>
  <si>
    <t>711113117</t>
  </si>
  <si>
    <t>NÁTĚR HYDROFOBNÍ VODOROVNĚ ZA STUDENA SCHOMBURG TĚSNICÍ STĚRKOU AQUAFIN-1K</t>
  </si>
  <si>
    <t>116</t>
  </si>
  <si>
    <t>771591111</t>
  </si>
  <si>
    <t>PODLAHY PENETRACE PODKLADU</t>
  </si>
  <si>
    <t>117</t>
  </si>
  <si>
    <t>771990112</t>
  </si>
  <si>
    <t>VYROVNÁNÍ PODKLADU SAMONIVELAČNÍ STĚRKOU TL 4 MM PEVNOSTI 30 MPA</t>
  </si>
  <si>
    <t>118</t>
  </si>
  <si>
    <t>633811111</t>
  </si>
  <si>
    <t>BROUŠENÍ NEROVNOSTÍ BETONOVÝCH PODLAH DO 2 MM</t>
  </si>
  <si>
    <t>119</t>
  </si>
  <si>
    <t>631311115</t>
  </si>
  <si>
    <t>MAZANINA TL DO 80 MM Z BETONU PROSTÉHO TŘ. C 20/25</t>
  </si>
  <si>
    <t>14,1*0,1</t>
  </si>
  <si>
    <t>120</t>
  </si>
  <si>
    <t>631319171</t>
  </si>
  <si>
    <t>PŘÍPLATEK K MAZANINĚ TL DO 80 MM ZA STRŽENÍ POVRCHU SPODNÍ VRSTVY PŘED VLOŽENÍM VÝZTUŽE</t>
  </si>
  <si>
    <t>121</t>
  </si>
  <si>
    <t>631362021</t>
  </si>
  <si>
    <t>VÝZTUŽ MAZANIN SVAŘOVANÝMI SÍTĚMI KARI</t>
  </si>
  <si>
    <t>122</t>
  </si>
  <si>
    <t>713191132</t>
  </si>
  <si>
    <t>MONTÁŽ IZOLACE TEPELNÉ PODLAH, STROPŮ VRCHEM NEBO STŘECH PŘEKRYTÍ SEPARAČNÍ FÓLIÍ Z PE</t>
  </si>
  <si>
    <t>123</t>
  </si>
  <si>
    <t>283230200</t>
  </si>
  <si>
    <t>FÓLIE SEPARAČNÍ BAUMIT SCHRENZLAGE PE 2 X 50 M</t>
  </si>
  <si>
    <t>124</t>
  </si>
  <si>
    <t>713121111</t>
  </si>
  <si>
    <t>MONTÁŽ IZOLACE TEPELNÉ PODLAH VOLNĚ KLADENÝMI ROHOŽEMI, PÁSY, DÍLCI, DESKAMI 1 VRSTVA</t>
  </si>
  <si>
    <t>125</t>
  </si>
  <si>
    <t>283759090</t>
  </si>
  <si>
    <t>DESKA Z PĚNOVÉHO POLYSTYRENU EPS 150 S 1000 X 500 X 50 MM</t>
  </si>
  <si>
    <t>126</t>
  </si>
  <si>
    <t>711491172</t>
  </si>
  <si>
    <t>PROVEDENÍ IZOLACE PROTI TLAKOVÉ VODĚ VODOROVNÉ Z TEXTILIÍ VRSTVA OCHRANNÁ</t>
  </si>
  <si>
    <t>127</t>
  </si>
  <si>
    <t>693111460</t>
  </si>
  <si>
    <t>TEXTILIE GEOFILTEX 63 63/30 300 G/M2 DO Š 8,8 M</t>
  </si>
  <si>
    <t>128</t>
  </si>
  <si>
    <t>711141559</t>
  </si>
  <si>
    <t>PROVEDENÍ IZOLACE PROTI ZEMNÍ VLHKOSTI PÁSY PŘITAVENÍM VODOROVNÉ NAIP</t>
  </si>
  <si>
    <t>129</t>
  </si>
  <si>
    <t>628321340</t>
  </si>
  <si>
    <t>PÁS TĚŽKÝ ASFALTOVANÝ BITAGIT 40 MINERÁL (V60S40)</t>
  </si>
  <si>
    <t>130</t>
  </si>
  <si>
    <t>711111001</t>
  </si>
  <si>
    <t>PROVEDENÍ IZOLACE PROTI ZEMNÍ VLHKOSTI VODOROVNÉ ZA STUDENA NÁTĚREM PENETRAČNÍM</t>
  </si>
  <si>
    <t>131</t>
  </si>
  <si>
    <t>111631500</t>
  </si>
  <si>
    <t>LAK ASFALTOVÝ ALP/9 BAL 9 KG</t>
  </si>
  <si>
    <t>132</t>
  </si>
  <si>
    <t>273313511</t>
  </si>
  <si>
    <t>ZÁKLADOVÉ DESKY Z BETONU TŘ. C 12/15 PODKLADNÍHO</t>
  </si>
  <si>
    <t>133</t>
  </si>
  <si>
    <t>181951102</t>
  </si>
  <si>
    <t>ÚPRAVA PLÁNĚ V HORNINĚ TŘ. 1 AŽ 4 SE ZHUTNĚNÍM</t>
  </si>
  <si>
    <t>134</t>
  </si>
  <si>
    <t>9854211R1</t>
  </si>
  <si>
    <t>BEZTLAKÁ CHEMICKÁ INJEKTÁŽ ZDIVA INJEKTÁŽNÍM KRÉMEM S MIN. OBSAHEM ÚČINNÉ LÁTKY 80%, VRTY D=10 MM OSOVĚ Á 50 MM</t>
  </si>
  <si>
    <t>135</t>
  </si>
  <si>
    <t>998771201</t>
  </si>
  <si>
    <t>PŘESUN HMOT PROCENTNÍ PRO PODLAHY Z DLAŽDIC V OBJEKTECH V DO 6 M</t>
  </si>
  <si>
    <t>136</t>
  </si>
  <si>
    <t>781414111</t>
  </si>
  <si>
    <t>MONTÁŽ OBKLADAČEK VNITŘNÍCH PRAVOÚHLÝCH PÓROVINOVÝCH DO 22 KS/M2 LEPENÝCH FLEXIBILNÍM LEPIDLEM</t>
  </si>
  <si>
    <t>137</t>
  </si>
  <si>
    <t>597612590</t>
  </si>
  <si>
    <t>DLAŽDICE KERAMICKÉ RAKO (BÍLÉ I BAREVNÉ) 19,7 X 19,7 X 0,1 CM I. J.</t>
  </si>
  <si>
    <t>36,6*1,15</t>
  </si>
  <si>
    <t>138</t>
  </si>
  <si>
    <t>585820500</t>
  </si>
  <si>
    <t>MALTA LEPÍCÍ NA OBKLADY FLEXIBILNÍ KIESEL SERVOSTAR 2000 FLEX PLUS (2,0 KG/M2)</t>
  </si>
  <si>
    <t>36,6*2</t>
  </si>
  <si>
    <t>139</t>
  </si>
  <si>
    <t>36,6*0,66</t>
  </si>
  <si>
    <t>140</t>
  </si>
  <si>
    <t>781544230</t>
  </si>
  <si>
    <t>MONTÁŽ OBKLADŮ OSTĚNÍ RÁMOVKAMI 200X200 MM LEPENÝMI FLEXIBILNÍM LEPIDLEM</t>
  </si>
  <si>
    <t>141</t>
  </si>
  <si>
    <t>142</t>
  </si>
  <si>
    <t>143</t>
  </si>
  <si>
    <t>144</t>
  </si>
  <si>
    <t>781644230</t>
  </si>
  <si>
    <t>MONTÁŽ OBKLADŮ PARAPETŮ Z OKAPNIC 200X200 MM LEPENÝCH FLEXIBILNÍM LEPIDLEM</t>
  </si>
  <si>
    <t>145</t>
  </si>
  <si>
    <t>146</t>
  </si>
  <si>
    <t>147</t>
  </si>
  <si>
    <t>148</t>
  </si>
  <si>
    <t>781494111</t>
  </si>
  <si>
    <t>PLASTOVÉ PROFILY ROHOVÉ LEPENÉ FLEXIBILNÍM LEPIDLEM</t>
  </si>
  <si>
    <t>149</t>
  </si>
  <si>
    <t>781494511</t>
  </si>
  <si>
    <t>PLASTOVÉ PROFILY UKONČOVACÍ LEPENÉ FLEXIBILNÍM LEPIDLEM</t>
  </si>
  <si>
    <t>781495111</t>
  </si>
  <si>
    <t>PENETRACE PODKLADU VNITŘNÍCH OBKLADŮ</t>
  </si>
  <si>
    <t>151</t>
  </si>
  <si>
    <t>711113127</t>
  </si>
  <si>
    <t>NÁTĚR HYDROFOBNÍ SVISLE ZA STUDENA SCHOMBURG TĚSNICÍ STĚRKOU AQUAFIN-1K</t>
  </si>
  <si>
    <t>152</t>
  </si>
  <si>
    <t>781591185</t>
  </si>
  <si>
    <t>OBKLADY FORMÁTOVÁNÍ ŘEZÁNÍM OBKLADAČEK</t>
  </si>
  <si>
    <t>153</t>
  </si>
  <si>
    <t>998781201</t>
  </si>
  <si>
    <t>PŘESUN HMOT PROCENTNÍ PRO OBKLADY KERAMICKÉ V OBJEKTECH V DO 6 M</t>
  </si>
  <si>
    <t>154</t>
  </si>
  <si>
    <t>784171101</t>
  </si>
  <si>
    <t>ZAKRYTÍ VNITŘNÍCH PODLAH VČETNĚ POZDĚJŠÍHO ODKRYTÍ</t>
  </si>
  <si>
    <t>155</t>
  </si>
  <si>
    <t>581248420</t>
  </si>
  <si>
    <t>FÓLIE PRO MALÍŘSKÉ POTŘEBY ZAKRÝVACÍ, PG 4020-20, 7µ,  4 X 5 M</t>
  </si>
  <si>
    <t>156</t>
  </si>
  <si>
    <t>784181011</t>
  </si>
  <si>
    <t>DVOJNÁSOBNÉ PAČOKOVÁNÍ V MÍSTNOSTECH VÝŠKY DO 3,80 M</t>
  </si>
  <si>
    <t>157</t>
  </si>
  <si>
    <t>784181121</t>
  </si>
  <si>
    <t>HLOUBKOVÁ JEDNONÁSOBNÁ PENETRACE PODKLADU V MÍSTNOSTECH VÝŠKY DO 3,80 M</t>
  </si>
  <si>
    <t>158</t>
  </si>
  <si>
    <t>784211101</t>
  </si>
  <si>
    <t>DVOJNÁSOBNÉ BÍLÉ MALBY ZE SMĚSÍ ZA MOKRA VÝBORNĚ OTĚRUVZDORNÝCH V MÍSTNOSTECH VÝŠKY DO 3,80 M</t>
  </si>
  <si>
    <t>949101111</t>
  </si>
  <si>
    <t>LEŠENÍ POMOCNÉ PRO OBJEKTY POZEMNÍCH STAVEB S LEŠEŇOVOU PODLAHOU V DO 1,9 M ZATÍŽENÍ DO 150 KG/M2</t>
  </si>
  <si>
    <t>952901111</t>
  </si>
  <si>
    <t>VYČIŠTĚNÍ BUDOV BYTOVÉ A OBČANSKÉ VÝSTAVBY PŘI VÝŠCE PODLAŽÍ DO 4 M</t>
  </si>
  <si>
    <t>962031132</t>
  </si>
  <si>
    <t>BOURÁNÍ PŘÍČEK Z CIHEL PÁLENÝCH NA MVC TL DO 100 MM</t>
  </si>
  <si>
    <t>965081213</t>
  </si>
  <si>
    <t>BOURÁNÍ PODLAH Z DLAŽDIC KERAMICKÝCH TL DO 10 MM PLOCHY PŘES 1 M2</t>
  </si>
  <si>
    <t>BOURÁNÍ PODKLADŮ POD DLAŽBY Z MAZANIN BETONOVÝCH TL PŘES 100 MM PL PŘES 4 M2</t>
  </si>
  <si>
    <t>14,1*0,15</t>
  </si>
  <si>
    <t>965049112</t>
  </si>
  <si>
    <t>PŘÍPLATEK K BOURÁNÍ BETONOVÝCH MAZANIN ZA BOURÁNÍ SE SVAŘOVANOU SÍTÍ TL PŘES 100 MM</t>
  </si>
  <si>
    <t>968072455</t>
  </si>
  <si>
    <t>VYBOURÁNÍ KOVOVÝCH DVEŘNÍCH ZÁRUBNÍ PL DO 2 M2</t>
  </si>
  <si>
    <t>1,97*5*0,75</t>
  </si>
  <si>
    <t>766691914</t>
  </si>
  <si>
    <t>VYVĚŠENÍ NEBO ZAVĚŠENÍ DŘEVĚNÝCH KŘÍDEL DVEŘÍ PL DO 2 M2</t>
  </si>
  <si>
    <t>969011121</t>
  </si>
  <si>
    <t>VYBOURÁNÍ VODOVODNÍHO NEBO PLYNOVÉHO VEDENÍ DN DO 52</t>
  </si>
  <si>
    <t>969021121</t>
  </si>
  <si>
    <t>VYBOURÁNÍ KANALIZAČNÍHO POTRUBÍ DN DO 200</t>
  </si>
  <si>
    <t>978011191</t>
  </si>
  <si>
    <t>OTLUČENÍ VNITŘNÍ VÁPENNÉ NEBO VÁPENOCEMENTOVÉ OMÍTKY STROPŮ V ROZSAHU DO 100 %</t>
  </si>
  <si>
    <t>978013191</t>
  </si>
  <si>
    <t>OTLUČENÍ VNITŘNÍ VÁPENNÉ NEBO VÁPENOCEMENTOVÉ OMÍTKY STĚN STĚN V ROZSAHU DO 100 %</t>
  </si>
  <si>
    <t>15*2,75</t>
  </si>
  <si>
    <t>978059541</t>
  </si>
  <si>
    <t>ODSEKÁNÍ A ODEBRÁNÍ OBKLADŮ STĚN Z VNITŘNÍCH OBKLÁDAČEK PLOCHY PŘES 1 M2</t>
  </si>
  <si>
    <t>15*1,85</t>
  </si>
  <si>
    <t>725110814</t>
  </si>
  <si>
    <t>DEMONTÁŽ KLOZETU KOMBI</t>
  </si>
  <si>
    <t>725210821</t>
  </si>
  <si>
    <t>DEMONTÁŽ UMYVADEL BEZ VÝTOKOVÝCH ARMATUR</t>
  </si>
  <si>
    <t>725820801</t>
  </si>
  <si>
    <t>DEMONTÁŽ BATERIE NÁSTĚNNÉ DO G 3 / 4</t>
  </si>
  <si>
    <t>725860811</t>
  </si>
  <si>
    <t>997013211</t>
  </si>
  <si>
    <t>VNITROSTAVENIŠTNÍ DOPRAVA SUTI A VYBOURANÝCH HMOT PRO BUDOVY V DO 6 M RUČNĚ</t>
  </si>
  <si>
    <t>997013511</t>
  </si>
  <si>
    <t>ODVOZ SUTI A VYBOURANÝCH HMOT NA SKLÁDKU DO 1 KM S NALOŽENÍM A SE SLOŽENÍM</t>
  </si>
  <si>
    <t>997013509</t>
  </si>
  <si>
    <t>PŘÍPLATEK K ODVOZU SUTI A VYBOURANÝCH HMOT NA SKLÁDKU ZKD 1 KM PŘES 1 KM</t>
  </si>
  <si>
    <t>997013831</t>
  </si>
  <si>
    <t>POPLATEK ZA ULOŽENÍ STAVEBNÍHO SMĚSNÉHO ODPADU NA SKLÁDCE (SKLÁDKOVNÉ)</t>
  </si>
  <si>
    <t>998018001</t>
  </si>
  <si>
    <t>PŘESUN HMOT RUČNÍ PRO BUDOVY V DO 6 M</t>
  </si>
  <si>
    <t xml:space="preserve">  SO 106</t>
  </si>
  <si>
    <t xml:space="preserve">  ŽST Bezdružice, úprava čekárny mimo budovu</t>
  </si>
  <si>
    <t>SO 106</t>
  </si>
  <si>
    <t>ŽST Bezdružice, úprava čekárny mimo budovu</t>
  </si>
  <si>
    <t>101*0,35</t>
  </si>
  <si>
    <t>132731</t>
  </si>
  <si>
    <t>HLOUBENÍ RÝH ŠÍŘ DO 2M PAŽ I NEPAŽ TŘ. I, ODVOZ DO 1KM</t>
  </si>
  <si>
    <t>101*0,6*0,8</t>
  </si>
  <si>
    <t>0,6*0,15*101</t>
  </si>
  <si>
    <t>9,090*2,1</t>
  </si>
  <si>
    <t>6.1</t>
  </si>
  <si>
    <t>632921913</t>
  </si>
  <si>
    <t>DLAŽBA Z DLAŽDIC BETONOVÝCH DO PÍSKU, TL. 60 MM</t>
  </si>
  <si>
    <t>59245025</t>
  </si>
  <si>
    <t>DLAŽBA ZÁMKOVÁ, TL. 60 MM</t>
  </si>
  <si>
    <t>74,3*1,2</t>
  </si>
  <si>
    <t>PODKLADNÍ A VÝPLŇOVÉ VRSTVY Z DRCENÉHO KAMENIVA</t>
  </si>
  <si>
    <t>74,3*0,15</t>
  </si>
  <si>
    <t>KLADECÍ VRSTVA Z PÍSKU</t>
  </si>
  <si>
    <t>74,3*0,05</t>
  </si>
  <si>
    <t>916661000</t>
  </si>
  <si>
    <t>OSAZENÍ PARK. OBRUBNÍKŮ DO LOŽE Z C 12/15</t>
  </si>
  <si>
    <t>59217465</t>
  </si>
  <si>
    <t>OBRUBNÍK PARKOVÝ 100/8/25 II NAT</t>
  </si>
  <si>
    <t>721173403</t>
  </si>
  <si>
    <t>POTRUBÍ KANALIZAČNÍ PLASTOVÉ SVODNÉ SYSTÉM KG DN 150</t>
  </si>
  <si>
    <t>26+14+4+22+10+25</t>
  </si>
  <si>
    <t>ZKOUŠKA TĚSNOSTI POTRUBÍ KANALIZACE VODOU DO DN 150</t>
  </si>
  <si>
    <t>721242110</t>
  </si>
  <si>
    <t>LAPAČ STŘEŠNÍCH SPLAVENIN PP HL600 D 110 MM, KLOUB</t>
  </si>
  <si>
    <t>721242804</t>
  </si>
  <si>
    <t>DEMONTÁŽ LAPAČE STŘEŠNÍCH SPLAVENIN DN 125</t>
  </si>
  <si>
    <t>721223470</t>
  </si>
  <si>
    <t>ZŘÍZENÍ REVIZNÍ ŠACHTY PLASTOVÉ DN 400</t>
  </si>
  <si>
    <t>28695900</t>
  </si>
  <si>
    <t>REVIZNÍ ŠACHTA PLASTOVÁ DN 400</t>
  </si>
  <si>
    <t>78312</t>
  </si>
  <si>
    <t>PROTIKOROZ OCHRANA OCEL KONSTR NÁTĚREM VÍCEVRST</t>
  </si>
  <si>
    <t>BOURÁNÍ PODLAH Z DLAŽDIC BETONOVÝCH TL DO 60 MM PLOCHY PŘES 1 M2</t>
  </si>
  <si>
    <t>965042241</t>
  </si>
  <si>
    <t>ODSTRANĚNÍ NÁSYPU TL. DO 20 CM, PLOCHA DO 2 M2</t>
  </si>
  <si>
    <t>74,3*0,3</t>
  </si>
  <si>
    <t>96616</t>
  </si>
  <si>
    <t>BOURÁNÍ KONSTRUKCÍ ZE ŽELEZOBETONU</t>
  </si>
  <si>
    <t>970041160</t>
  </si>
  <si>
    <t>VRTÁNÍ JÁDROVÉ DO PROSTÉHO BETONU DO D 160 MM - PROSTUP ZÁKLADY</t>
  </si>
  <si>
    <t>3.2</t>
  </si>
  <si>
    <t>3,526*2,6+74,3*0,025+22,29*0,8</t>
  </si>
  <si>
    <t>28,857*10</t>
  </si>
  <si>
    <t>998721101</t>
  </si>
  <si>
    <t>PŘESUN HMOT PRO VNITŘNÍ KANALIZACI, VÝŠKY DO 6 M</t>
  </si>
  <si>
    <t xml:space="preserve">  SO 107</t>
  </si>
  <si>
    <t xml:space="preserve">  ŽST Bezdružice, orientační systém</t>
  </si>
  <si>
    <t>SO 107</t>
  </si>
  <si>
    <t>ŽST Bezdružice, orientační systém</t>
  </si>
  <si>
    <t>26A24</t>
  </si>
  <si>
    <t>VRTY PRO SLOUPKY TŘ. TĚŽITELNOSTI II D DO 300MM</t>
  </si>
  <si>
    <t>*12*1,2</t>
  </si>
  <si>
    <t>ZÁKLADY Z PROSTÉHO BETONU DO C16/20 (B20)</t>
  </si>
  <si>
    <t>12*1,2*0,64</t>
  </si>
  <si>
    <t>923711</t>
  </si>
  <si>
    <t>TABULE VELIKOSTI 2700X600 MM "NÁZEV STANICE" (NA OCELOVÝCH SLOUPCÍCH)</t>
  </si>
  <si>
    <t>923751</t>
  </si>
  <si>
    <t>TABULE VELIKOSTI 1000X300 MM "ČÍSLO NÁSTUPIŠTĚ" (NA OCELOVÉM SLOUPKU)</t>
  </si>
  <si>
    <t>923771</t>
  </si>
  <si>
    <t>TABULE VELIKOSTI 1200X400 MM "POZOR VLAK!" (NA OCELOVÝCH SLOUPCÍCH)</t>
  </si>
  <si>
    <t>923770</t>
  </si>
  <si>
    <t>TABULE "SMĚROVÁNÍ CESTUJÍCÍCH NA NÁSTUPIŠTĚ" (NA OCELOVÝCH SLOUPCÍCH)</t>
  </si>
  <si>
    <t>923722</t>
  </si>
  <si>
    <t>TABULE VELIKOSTI 300X300 MM "ZÁKAZ VSTUPU!" (NA OCELOVÉM SLOUPKU) Z UŽITÉHO MATERIÁLU</t>
  </si>
  <si>
    <t>923993</t>
  </si>
  <si>
    <t>PIKTOGRAM PRO OSOBY SE SNÍŽENOU SCHOPNOSTÍ POHYBU A ORIENTACE - PIKTOGRAM INVALIDNÍHO VOZÍKU</t>
  </si>
  <si>
    <t>Orientační hlasový majáček PRO OSOBY SE SNÍŽENOU SCHOPNOSTÍ POHYBU A ORIENTACE</t>
  </si>
  <si>
    <t>923994</t>
  </si>
  <si>
    <t>PIKTOGRAM PANÁČEK NA WC MUŽI</t>
  </si>
  <si>
    <t>923995</t>
  </si>
  <si>
    <t>PIKTOGRAM PANENKA NA WC ŽENY</t>
  </si>
  <si>
    <t>923996</t>
  </si>
  <si>
    <t>PIKTOGRAM VOZÍČKÁŘ NA SPOLEČNÉM WC ŽENY + INVALIDÉ</t>
  </si>
  <si>
    <t>923997</t>
  </si>
  <si>
    <t>HMATNÝ ŠTÍTEK 20 CM NAD KLIKOU WC S TEXTEM PRIZMATICKÝM A BRAILOVÝM PÍSMEM</t>
  </si>
  <si>
    <t>E.3.6</t>
  </si>
  <si>
    <t>Rozvodny vn, nn, osvětlení a dálkové ovládání odpojovačů</t>
  </si>
  <si>
    <t xml:space="preserve">  SO 108</t>
  </si>
  <si>
    <t xml:space="preserve">  ŽST Bezdružice, osvětlení nástupiště a úpravy kabeláže</t>
  </si>
  <si>
    <t>SO 108</t>
  </si>
  <si>
    <t>ŽST Bezdružice, osvětlení nástupiště a úpravy kabeláže</t>
  </si>
  <si>
    <t>460010021</t>
  </si>
  <si>
    <t>Vytyčení trasy vedení podzemního v obvodu železniční stanice</t>
  </si>
  <si>
    <t>KM</t>
  </si>
  <si>
    <t>URS</t>
  </si>
  <si>
    <t>460030015</t>
  </si>
  <si>
    <t>Odstranění travnatého porostu, kosení a shrabávání trávy</t>
  </si>
  <si>
    <t>460030021</t>
  </si>
  <si>
    <t>Odstranění dřevitého porostu z křovin a stromů měkkého středně hustého</t>
  </si>
  <si>
    <t>460030162</t>
  </si>
  <si>
    <t>Odstranění podkladu nebo krytu komunikace z betonu prostého tloušťky do 30 cm</t>
  </si>
  <si>
    <t>460050703</t>
  </si>
  <si>
    <t>Hloubení nezapažených jam pro stožáry veřejného osvětlení ručně v hornině tř 3</t>
  </si>
  <si>
    <t>460050704</t>
  </si>
  <si>
    <t>Hloubení nezapažených jam pro stožáry veřejného osvětlení ručně v hornině tř 4</t>
  </si>
  <si>
    <t>460070163</t>
  </si>
  <si>
    <t>Hloubení nezapažených jam pro základy venkovních rozváděčů RP 1 a 2 ručně v hornině tř 3</t>
  </si>
  <si>
    <t>Použito pro výkop pro základy pilíře s kabelovou skříní</t>
  </si>
  <si>
    <t>460080013</t>
  </si>
  <si>
    <t>Základové konstrukce z monolitického betonu C 12/15 bez bednění</t>
  </si>
  <si>
    <t>286102220</t>
  </si>
  <si>
    <t>trubka PVC tlaková PN 10 hrdlovaná vodovodní DN 300 D 315 x 12,1 x 6000 mm</t>
  </si>
  <si>
    <t>Výpočet: 4  základů  x 1,5 m = 6m / délka roury 6m = 1 ks + 1 na prořez = 2 ks</t>
  </si>
  <si>
    <t>460080014</t>
  </si>
  <si>
    <t>Základové konstrukce z monolitického betonu C 16/20 bez bednění</t>
  </si>
  <si>
    <t>Použito na povrchovou úpravu betonu u KS a u zahrádek -plocha 2x1m, hloubka 0,1 m = 0,2 m3</t>
  </si>
  <si>
    <t>460080112</t>
  </si>
  <si>
    <t>Bourání základu betonového se záhozem jámy sypaninou</t>
  </si>
  <si>
    <t>Výpočet: objem základu 1 x 1m, hl. 0,8m = 0,80 m3, odečtení otvoru průmeru 0,3m = 0,05m3 – celkem 1 základ 0,75m3. Pro 2 základy po 0,75m3 = 1,5 m3</t>
  </si>
  <si>
    <t>460110001</t>
  </si>
  <si>
    <t>Čerpání vody na dopravní výšku do 10 m průměrný přítok do 400 litrů/min</t>
  </si>
  <si>
    <t>Použije se pouze při deštích</t>
  </si>
  <si>
    <t>460150133</t>
  </si>
  <si>
    <t>Hloubení kabelových zapažených i nezapažených rýh ručně š 35 cm, hl 50 cm, v hornině tř 3</t>
  </si>
  <si>
    <t>460150134</t>
  </si>
  <si>
    <t>Hloubení kabelových zapažených i nezapažených rýh ručně š 35 cm, hl 50 cm, v hornině tř 4</t>
  </si>
  <si>
    <t>460150163</t>
  </si>
  <si>
    <t>Hloubení kabelových zapažených i nezapažených rýh ručně š 35 cm, hl 80 cm, v hornině tř 3</t>
  </si>
  <si>
    <t>460150164</t>
  </si>
  <si>
    <t>Hloubení kabelových zapažených i nezapažených rýh ručně š 35 cm, hl 80 cm, v hornině tř 4</t>
  </si>
  <si>
    <t>460150333</t>
  </si>
  <si>
    <t>Hloubení kabelových zapažených i nezapažených rýh ručně š 50 cm, hl 150 cm, v hornině tř 3</t>
  </si>
  <si>
    <t>460150334</t>
  </si>
  <si>
    <t>Hloubení kabelových zapažených i nezapažených rýh ručně š 50 cm, hl 150 cm, v hornině tř 4</t>
  </si>
  <si>
    <t>460230414</t>
  </si>
  <si>
    <t>Odkop zeminy ručně s vodorovným přemístěním do 50 m na skládku v hornině tř 3 a 4</t>
  </si>
  <si>
    <t>Startovací jáma na řízený protlak – 2x2m, hloubka 2m = 8m3, počet 2 ks x 8m3= 16 m3</t>
  </si>
  <si>
    <t>R141145</t>
  </si>
  <si>
    <t>286131160</t>
  </si>
  <si>
    <t>potrubí vodovodní PE100 PN16 SDR11 -  110 x 10,0 mm</t>
  </si>
  <si>
    <t>460400071</t>
  </si>
  <si>
    <t>Pažení příložné plné výkopů jam hloubky do 4 m</t>
  </si>
  <si>
    <t>Obvod 1 jámy = 4x2=8m, hloubka 2m = 16m3, počet jam 2 ks = 32 m2</t>
  </si>
  <si>
    <t>460421281</t>
  </si>
  <si>
    <t>Lože kabelů z prohozeného výkopku tl 5 cm nad kabel, kryté plastovou folií, š lože do 25 cm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</si>
  <si>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</si>
  <si>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</si>
  <si>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</si>
  <si>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</si>
  <si>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460470012</t>
  </si>
  <si>
    <t>Provizorní zajištění kabelů ve výkopech při jejich souběhu</t>
  </si>
  <si>
    <t>460490013</t>
  </si>
  <si>
    <t>Krytí kabelů výstražnou fólií šířky 34 cm</t>
  </si>
  <si>
    <t>693113110</t>
  </si>
  <si>
    <t>EXTRUNET - výstražná fólie z polyethylenu šíře 33 cm s potiskem</t>
  </si>
  <si>
    <t>šíře 33 cm s potiskem , + prořez 5%</t>
  </si>
  <si>
    <t>460510054</t>
  </si>
  <si>
    <t>Kabelové prostupy z trub plastových do rýhy bez obsypu, průměru do 10 cm</t>
  </si>
  <si>
    <t>7491100110</t>
  </si>
  <si>
    <t>Trubková vedení Ohebné elektroinstalační trubky KOPOFLEX 40 rudá</t>
  </si>
  <si>
    <t>7491100200</t>
  </si>
  <si>
    <t>Trubková vedení Ohebné elektroinstalační trubky KOPOFLEX 63 rudá</t>
  </si>
  <si>
    <t>460560133</t>
  </si>
  <si>
    <t>Zásyp rýh ručně šířky 35 cm, hloubky 50 cm, z horniny třídy 3</t>
  </si>
  <si>
    <t>460560134</t>
  </si>
  <si>
    <t>Zásyp rýh ručně šířky 35 cm, hloubky 50 cm, z horniny třídy 4</t>
  </si>
  <si>
    <t>460560163</t>
  </si>
  <si>
    <t>Zásyp rýh ručně šířky 35 cm, hloubky 80 cm, z horniny třídy 3</t>
  </si>
  <si>
    <t>460560164</t>
  </si>
  <si>
    <t>Zásyp rýh ručně šířky 35 cm, hloubky 80 cm, z horniny třídy 4</t>
  </si>
  <si>
    <t>460560323</t>
  </si>
  <si>
    <t>Zásyp rýh ručně šířky 50 cm, hloubky 140 cm, z horniny třídy 3</t>
  </si>
  <si>
    <t>460560324</t>
  </si>
  <si>
    <t>Zásyp rýh ručně šířky 50 cm, hloubky 140 cm, z horniny třídy 4</t>
  </si>
  <si>
    <t>460561603</t>
  </si>
  <si>
    <t>Zásyp rýh ručně ostatních rozměrů, z horniny třídy 3</t>
  </si>
  <si>
    <t>460600021</t>
  </si>
  <si>
    <t>Vodorovné přemístění horniny jakékoliv třídy do 50 m</t>
  </si>
  <si>
    <t>460600061</t>
  </si>
  <si>
    <t>Odvoz suti a vybouraných hmot do 1 km</t>
  </si>
  <si>
    <t>460600071</t>
  </si>
  <si>
    <t>Příplatek k odvozu suti a vybouraných hmot za každý další 1 km</t>
  </si>
  <si>
    <t>460620013</t>
  </si>
  <si>
    <t>Provizorní úprava terénu se zhutněním, v hornině tř 3</t>
  </si>
  <si>
    <t>460620014</t>
  </si>
  <si>
    <t>Provizorní úprava terénu se zhutněním, v hornině tř 4</t>
  </si>
  <si>
    <t>460650051</t>
  </si>
  <si>
    <t>Zřízení podkladní vrstvy vozovky a chodníku ze štěrkodrti se zhutněním tloušťky do 5 cm</t>
  </si>
  <si>
    <t>Použito na konečnou úpravu povrchu po překopech v kolejišti a na stezkách – délka 50 m, šířka 1m – celkem 50 m2. Objem kameniva  50 x0,05 = 2,5 m3, měrná hmotnost 1,65 t/m3 = celkem  4,125 tun</t>
  </si>
  <si>
    <t>583312890</t>
  </si>
  <si>
    <t>kamenivo těžené drobné frakce 0-2 pískovna Světlá</t>
  </si>
  <si>
    <t>kamenivo přírodní těžené pro stavební účely  PTK  (drobné, hrubé, štěrkopísky) kamenivo těžené drobné D&lt;=2 mm (ČSN EN 13043 ) D&lt;=4 mm (ČSN EN 12620, ČSN EN 13139 ) d=0 mm, D&lt;=6,3 mm (ČSN EN 13242) frakce  0-2 pískovna Světlá</t>
  </si>
  <si>
    <t>Kabelizace - KS</t>
  </si>
  <si>
    <t>7491652010</t>
  </si>
  <si>
    <t>Montáž vnějšího uzemnění uzemňovacích vodičů v zemi z pozinkované oceli (FeZn) do 120 mm2</t>
  </si>
  <si>
    <t>7491600190</t>
  </si>
  <si>
    <t>Uzemnění Vnější Uzemňovací vedení v zemi, kruhovým vodičem FeZn do D=10 mm</t>
  </si>
  <si>
    <t>7491652084</t>
  </si>
  <si>
    <t>Montáž vnějšího uzemnění ostatní práce spoj uzemňovacích vodičů svařováním vč. zaizolování</t>
  </si>
  <si>
    <t>7491601740</t>
  </si>
  <si>
    <t>Uzemnění Hromosvodné vedení Svorka SZ - litina</t>
  </si>
  <si>
    <t>Použito pro připojení drátu - svorka na osvětlovací stožár</t>
  </si>
  <si>
    <t>7491654010</t>
  </si>
  <si>
    <t>Montáž svorek spojovacích se 2 šrouby (typ SS, SO, SR03, aj.)</t>
  </si>
  <si>
    <t>7491601490</t>
  </si>
  <si>
    <t>Uzemnění Hromosvodné vedení Svorka SS</t>
  </si>
  <si>
    <t>7491152010</t>
  </si>
  <si>
    <t>Montáž trubek pevných elektroinstalačních tuhých z PVC uložených pevně na povrchu, volně nebo pod omítkou průměru do 40 mm</t>
  </si>
  <si>
    <t>7491100310</t>
  </si>
  <si>
    <t>Trubková vedení Pevné elektroinstalační trubky 8040 pr.40 1250N PVC černá</t>
  </si>
  <si>
    <t>7491100340</t>
  </si>
  <si>
    <t>Trubková vedení Pevné elektroinstalační trubky 8020 pr.20 1250N PVC černá</t>
  </si>
  <si>
    <t>Použito pro vývody nad zemí</t>
  </si>
  <si>
    <t>7491251010</t>
  </si>
  <si>
    <t>Montáž lišt elektroinstalačních, kabelových žlabů z PVC-U jednokomorových zaklapávacích rozměru 40/40 mm</t>
  </si>
  <si>
    <t>7491200030</t>
  </si>
  <si>
    <t>Elektroinstalační materiál Elektroinstalační lišty a kabelové žlaby Lišta LV 24x22 vkládací bílá 3m</t>
  </si>
  <si>
    <t>7491252020</t>
  </si>
  <si>
    <t>Montáž krabic elektroinstalačních, rozvodek - bez zapojení krabice odbočné s víčkem a svorkovnicí</t>
  </si>
  <si>
    <t>7491201450</t>
  </si>
  <si>
    <t>Elektroinstalační materiál Elektroinstalační krabice a rozvodky Bez zapojení Krabice 8117</t>
  </si>
  <si>
    <t>7491555025</t>
  </si>
  <si>
    <t>Montáž svítidel základních instalačních zářivkových s krytem se 2 zdroji 1x36 W nebo 1x58 W, IP20</t>
  </si>
  <si>
    <t>7493101720</t>
  </si>
  <si>
    <t>Venkovní osvětlení Svítidla pro montáž na strop nebo stěnu VIPET-II-PC-258, 2x58W</t>
  </si>
  <si>
    <t>Použijto na výmenu osvětlení na nástupištním přístřešku</t>
  </si>
  <si>
    <t>7492553010</t>
  </si>
  <si>
    <t>Montáž kabelů 2- a 3-žílových Cu do 16 mm2</t>
  </si>
  <si>
    <t>7492501760</t>
  </si>
  <si>
    <t>Kabely, vodiče, šňůry Cu - nn Kabel silový 2 a 3-žílový Cu, plastová izolace CYKY 3J1,5 (3Cx 1,5)</t>
  </si>
  <si>
    <t>7492501770</t>
  </si>
  <si>
    <t>Kabely, vodiče, šňůry Cu - nn Kabel silový 2 a 3-žílový Cu, plastová izolace CYKY 3J2,5 (3Cx 2,5)</t>
  </si>
  <si>
    <t>7492652010</t>
  </si>
  <si>
    <t>Montáž kabelů 4- a 5-žílových Al do 25 mm2</t>
  </si>
  <si>
    <t>7492600190</t>
  </si>
  <si>
    <t>Kabely, vodiče, šňůry Al - nn Kabel silový 4 a 5-žílový, plastová izolace 1-AYKY 4x16</t>
  </si>
  <si>
    <t>Do materiálových položek je započten prořez 5%</t>
  </si>
  <si>
    <t>7492751020</t>
  </si>
  <si>
    <t>Montáž ukončení kabelů nn v rozvaděči nebo na přístroji izolovaných s označením 2 - 5-ti žílových do 2,5 mm2</t>
  </si>
  <si>
    <t>7492751022</t>
  </si>
  <si>
    <t>Montáž ukončení kabelů nn v rozvaděči nebo na přístroji izolovaných s označením 2 - 5-ti žílových do 25 mm2</t>
  </si>
  <si>
    <t>7492752010</t>
  </si>
  <si>
    <t>Montáž ukončení kabelů nn kabelovou spojkou 3/4/5 - žílové kabely s plastovou izolací do 16 mm2</t>
  </si>
  <si>
    <t>7492103230</t>
  </si>
  <si>
    <t>Spojka SVCZC 16 AL smršťovací</t>
  </si>
  <si>
    <t>7492756020</t>
  </si>
  <si>
    <t>Pomocné práce pro montáž kabelů montáž označovacího štítku na kabel</t>
  </si>
  <si>
    <t>7493653020</t>
  </si>
  <si>
    <t>Montáž skříní přípojkových SS venkovních pro připojení kabelů (i kabelové smyčky) do 240 mm2 kompaktní pilíř s 1-2 sadami jistících prvků</t>
  </si>
  <si>
    <t>7493600190</t>
  </si>
  <si>
    <t>s 1 sadou pojistkových spodků velikosti 00 kompaktní pilíř včetně základu</t>
  </si>
  <si>
    <t>[bez vazby na CS]</t>
  </si>
  <si>
    <t>7494271010</t>
  </si>
  <si>
    <t>Demontáž rozvaděčů rozvodnice nn</t>
  </si>
  <si>
    <t>Použito demontáže starých skříní</t>
  </si>
  <si>
    <t>7494458010</t>
  </si>
  <si>
    <t>Montáž nožových pojistkových vložek velikosti 000, 1, 2, 3, 4a</t>
  </si>
  <si>
    <t>7494008448</t>
  </si>
  <si>
    <t>Pojistkové systémy Výkonové pojistkové vložky Pojistkové vložky Nožové pojistkové vložky, velikost 2 In 40A, Un AC 500 V / DC 440 V, velikost 2, gG -</t>
  </si>
  <si>
    <t>7499151020</t>
  </si>
  <si>
    <t>Dokončovací práce úprava zapojení stávajících kabelových skříní/rozvaděčů</t>
  </si>
  <si>
    <t>Do těchto prací zahrnujeme práce na stávajících rozvaděčích – odpojení stávajících silových a opětovní montáž nových  kabelů  KS – 2 pracovníci po 16 hod = 32h</t>
  </si>
  <si>
    <t>Osvětlovací stožáry</t>
  </si>
  <si>
    <t>7493101040</t>
  </si>
  <si>
    <t>Montáž osvětlovacích stožárů včetně výstroje pevných železničních JŽ s výložníkem do 14 m se spouštěcím zařízením</t>
  </si>
  <si>
    <t>7493100200</t>
  </si>
  <si>
    <t>Silnoproudá zařízení Venkovní osvětlení Osvětlovací stožáry pevné JŽ 14 Zstožár železniční</t>
  </si>
  <si>
    <t>7493100210</t>
  </si>
  <si>
    <t>Navíjedlo Z pro železniční stožár JŽ 14m</t>
  </si>
  <si>
    <t>7493100220</t>
  </si>
  <si>
    <t>Mísa Z pro železniční stožár JŽ 14m</t>
  </si>
  <si>
    <t>7493100230</t>
  </si>
  <si>
    <t>Lanko pr. 3 mm pozink protisměrné pravé konstr. 6x19M-FC, suché, dle EN 12385-4</t>
  </si>
  <si>
    <t>7493100240</t>
  </si>
  <si>
    <t>Klika Z pro železniční stožár JŽ 14m</t>
  </si>
  <si>
    <t>7493103010</t>
  </si>
  <si>
    <t>Montáž ocelových výložníků pro osvětlovací stožáry na sloup nebo stěnu výšky do 6 m jednoramenných</t>
  </si>
  <si>
    <t>7493100410</t>
  </si>
  <si>
    <t>JŽ 1-900/ Zvýložník ke stožáru JŽ, JŽD</t>
  </si>
  <si>
    <t>7493152510</t>
  </si>
  <si>
    <t>Montáž svítidla pro železnici na stožár nebo na bránu trakčního vedení</t>
  </si>
  <si>
    <t>7493100590-R</t>
  </si>
  <si>
    <t>Svítidlo závěsné výbojkové železniční 250W – Elektrosvit Šacho</t>
  </si>
  <si>
    <t>7493110040</t>
  </si>
  <si>
    <t>Montáž stožárových rozvodnic pro stožáry JŽ bez oddělovacího transformátoru</t>
  </si>
  <si>
    <t>7493102020</t>
  </si>
  <si>
    <t>Silnoproudá zařízení Venkovní osvětlení Elektrovýzbroje stožárů a stožárové rozvodnice Stožárová rozvodnice pro stožáry JŽ bez oddělovacího transformá</t>
  </si>
  <si>
    <t>7492501510</t>
  </si>
  <si>
    <t>Kabely, vodiče, šňůry Cu - nn Kabel silový Cu pro pohyblivé přívody, izolace pryžová H05RR-F 3G1,5 (3Cx1,5 CGSG)</t>
  </si>
  <si>
    <t>Kabeláž v osvětlovacím stožáru</t>
  </si>
  <si>
    <t>7493171012</t>
  </si>
  <si>
    <t>Demontáž osvětlovacích stožárů výšky přes 6 do 14 m</t>
  </si>
  <si>
    <t>7493173010</t>
  </si>
  <si>
    <t>Demontáž elektrovýzbroje osvětlovacích stožárů do výšky 14 m</t>
  </si>
  <si>
    <t>7493174015</t>
  </si>
  <si>
    <t>Demontáž svítidel z osvětlovacího stožáru, osvětlovací věže nebo brány trakčního vedení</t>
  </si>
  <si>
    <t>7492471010</t>
  </si>
  <si>
    <t>Demontáže kabelových vedení nn</t>
  </si>
  <si>
    <t>7497351780</t>
  </si>
  <si>
    <t>Číslování stožárů a pohonů odpojovačů 1 - 3 znaky</t>
  </si>
  <si>
    <t>7498154010</t>
  </si>
  <si>
    <t>Měření intenzity osvětlení venkovních železničních prostranství</t>
  </si>
  <si>
    <t>Měření intenzity umělého osvětlení v rozsahu tohoto SO dle ČSN EN 12464-1/2 včetně vyhotovení protokolu. Měrná jednotka je kus - tj. měření v místě rozpětí svítidel</t>
  </si>
  <si>
    <t>6 x mezi stožáry, 2 x koncové, celkem 8 meření * 1,5 hod.</t>
  </si>
  <si>
    <t>7499151010</t>
  </si>
  <si>
    <t>Dokončovací práce na elektrickém zařízení</t>
  </si>
  <si>
    <t>Do těchto prací zahrnujeme napojení na rozvaděč a rozfázování ve stožárech</t>
  </si>
  <si>
    <t>Zkoušky</t>
  </si>
  <si>
    <t>7498151020</t>
  </si>
  <si>
    <t>Provedení technické prohlídky a zkoušky na silnoproudém zařízení, zařízení TV, zařízení NS, transformoven, EPZ pro opravné práce pro objem investičníc</t>
  </si>
  <si>
    <t>7498151025</t>
  </si>
  <si>
    <t>Provedení technické prohlídky a zkoušky na silnoproudém zařízení, zařízení TV, zařízení NS, transformoven, EPZ příplatek za každých dalších i započatý</t>
  </si>
  <si>
    <t>7498150520</t>
  </si>
  <si>
    <t>Vyhotovení výchozí revizní zprávy pro opravné práce pro objem investičních nákladů přes 500 000 do 1 000 000 Kč</t>
  </si>
  <si>
    <t>7498351010</t>
  </si>
  <si>
    <t>Vydání průkazu způsobilosti pro funkční celek, provizorní stav</t>
  </si>
  <si>
    <t>012303000</t>
  </si>
  <si>
    <t>Geodetické zameření po ukončení prací</t>
  </si>
  <si>
    <t>013002000</t>
  </si>
  <si>
    <t>Projektové práce skutečného provedení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</si>
  <si>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</si>
  <si>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</si>
  <si>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</si>
  <si>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</si>
  <si>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</si>
  <si>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</si>
  <si>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</si>
  <si>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</si>
  <si>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</si>
  <si>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</si>
  <si>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</si>
  <si>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</si>
  <si>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</si>
  <si>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</si>
  <si>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</si>
  <si>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</si>
  <si>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</si>
  <si>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</si>
  <si>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</si>
  <si>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</si>
  <si>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</si>
  <si>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</si>
  <si>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</si>
  <si>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</si>
  <si>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</si>
  <si>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</si>
  <si>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</si>
  <si>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</si>
  <si>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</si>
  <si>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</si>
  <si>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</si>
  <si>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</si>
  <si>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VSEOB07</t>
  </si>
  <si>
    <t>Nájmy hrazené zhotovitelem stavby</t>
  </si>
  <si>
    <t>popis položky</t>
  </si>
  <si>
    <t>Uvádí se náklady hrazené zhotovitelem stavby, které jsou s vlastníky projednány a doloženy   
nájemními  smlouvami  nebo  smlouvami  o  smlouvách  budoucích,  případně  nájemními   
smlouvami  s  odloženou  účinností.  Smlouvy  musí  být  vždy  součástí  dokladové  části   
dokumentace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</si>
</sst>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5"/>
      <c r="B1" s="4" t="s">
        <v>1</v>
      </c>
      <c r="C1" s="7"/>
      <c r="D1" s="7"/>
      <c r="E1" s="7"/>
    </row>
    <row r="2" spans="1:5" ht="20.100000000000001" customHeight="1" x14ac:dyDescent="0.2">
      <c r="A2" s="5"/>
      <c r="B2" s="3"/>
      <c r="C2" s="7"/>
      <c r="D2" s="7"/>
      <c r="E2" s="7"/>
    </row>
    <row r="3" spans="1:5" ht="12.75" customHeight="1" x14ac:dyDescent="0.2">
      <c r="A3" s="5"/>
      <c r="B3" s="3"/>
      <c r="C3" s="7"/>
      <c r="D3" s="7"/>
      <c r="E3" s="7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2.75" customHeight="1" x14ac:dyDescent="0.2">
      <c r="A5" s="10" t="s">
        <v>4</v>
      </c>
      <c r="B5" t="s">
        <v>5</v>
      </c>
    </row>
    <row r="6" spans="1:5" ht="12.75" customHeight="1" x14ac:dyDescent="0.2">
      <c r="B6" s="11" t="s">
        <v>6</v>
      </c>
      <c r="C6" s="13">
        <f>0+C10+C12+C14+C16+C19+C22+C26+C28</f>
        <v>0</v>
      </c>
    </row>
    <row r="7" spans="1:5" ht="12.75" customHeight="1" x14ac:dyDescent="0.2">
      <c r="B7" s="11" t="s">
        <v>7</v>
      </c>
      <c r="C7" s="13">
        <f>0+E10+E12+E14+E16+E19+E22+E26+E28</f>
        <v>0</v>
      </c>
    </row>
    <row r="9" spans="1:5" ht="12.7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2.75" customHeight="1" x14ac:dyDescent="0.2">
      <c r="A10" s="14" t="s">
        <v>13</v>
      </c>
      <c r="B10" s="14" t="s">
        <v>14</v>
      </c>
      <c r="C10" s="15">
        <f>0+C11</f>
        <v>0</v>
      </c>
      <c r="D10" s="15">
        <f>0+D11</f>
        <v>0</v>
      </c>
      <c r="E10" s="15">
        <f>0+E11</f>
        <v>0</v>
      </c>
    </row>
    <row r="11" spans="1:5" ht="12.75" customHeight="1" x14ac:dyDescent="0.2">
      <c r="A11" s="14" t="s">
        <v>16</v>
      </c>
      <c r="B11" s="14" t="s">
        <v>17</v>
      </c>
      <c r="C11" s="15">
        <f>'PS 001'!K8+'PS 001'!M8</f>
        <v>0</v>
      </c>
      <c r="D11" s="15">
        <f>0+'PS 001'!O10+'PS 001'!O14+'PS 001'!O18+'PS 001'!O23+'PS 001'!O27</f>
        <v>0</v>
      </c>
      <c r="E11" s="15">
        <f>C11+D11</f>
        <v>0</v>
      </c>
    </row>
    <row r="12" spans="1:5" ht="12.75" customHeight="1" x14ac:dyDescent="0.2">
      <c r="A12" s="14" t="s">
        <v>72</v>
      </c>
      <c r="B12" s="14" t="s">
        <v>73</v>
      </c>
      <c r="C12" s="15">
        <f>0+C13</f>
        <v>0</v>
      </c>
      <c r="D12" s="15">
        <f>0+D13</f>
        <v>0</v>
      </c>
      <c r="E12" s="15">
        <f>0+E13</f>
        <v>0</v>
      </c>
    </row>
    <row r="13" spans="1:5" ht="12.75" customHeight="1" x14ac:dyDescent="0.2">
      <c r="A13" s="14" t="s">
        <v>74</v>
      </c>
      <c r="B13" s="14" t="s">
        <v>75</v>
      </c>
      <c r="C13" s="15">
        <f>'SO 201'!K8+'SO 201'!M8</f>
        <v>0</v>
      </c>
      <c r="D13" s="15">
        <f>0+'SO 201'!O10+'SO 201'!O14+'SO 201'!O18+'SO 201'!O22+'SO 201'!O26+'SO 201'!O30+'SO 201'!O34+'SO 201'!O38+'SO 201'!O43+'SO 201'!O47+'SO 201'!O51+'SO 201'!O56+'SO 201'!O60+'SO 201'!O64+'SO 201'!O68+'SO 201'!O72+'SO 201'!O76+'SO 201'!O80+'SO 201'!O84+'SO 201'!O88+'SO 201'!O92+'SO 201'!O96+'SO 201'!O100+'SO 201'!O104+'SO 201'!O108+'SO 201'!O112+'SO 201'!O116+'SO 201'!O120+'SO 201'!O124+'SO 201'!O128+'SO 201'!O132+'SO 201'!O136+'SO 201'!O141+'SO 201'!O145+'SO 201'!O149+'SO 201'!O153+'SO 201'!O157+'SO 201'!O161+'SO 201'!O165+'SO 201'!O169+'SO 201'!O173+'SO 201'!O177+'SO 201'!O181+'SO 201'!O185+'SO 201'!O189+'SO 201'!O193+'SO 201'!O197+'SO 201'!O201+'SO 201'!O205+'SO 201'!O209+'SO 201'!O213+'SO 201'!O217+'SO 201'!O221+'SO 201'!O225+'SO 201'!O229+'SO 201'!O233</f>
        <v>0</v>
      </c>
      <c r="E13" s="15">
        <f>C13+D13</f>
        <v>0</v>
      </c>
    </row>
    <row r="14" spans="1:5" ht="12.75" customHeight="1" x14ac:dyDescent="0.2">
      <c r="A14" s="14" t="s">
        <v>304</v>
      </c>
      <c r="B14" s="14" t="s">
        <v>305</v>
      </c>
      <c r="C14" s="15">
        <f>0+C15</f>
        <v>0</v>
      </c>
      <c r="D14" s="15">
        <f>0+D15</f>
        <v>0</v>
      </c>
      <c r="E14" s="15">
        <f>0+E15</f>
        <v>0</v>
      </c>
    </row>
    <row r="15" spans="1:5" ht="12.75" customHeight="1" x14ac:dyDescent="0.2">
      <c r="A15" s="14" t="s">
        <v>306</v>
      </c>
      <c r="B15" s="14" t="s">
        <v>307</v>
      </c>
      <c r="C15" s="15">
        <f>'SO 202'!K8+'SO 202'!M8</f>
        <v>0</v>
      </c>
      <c r="D15" s="15">
        <f>0+'SO 202'!O10+'SO 202'!O14+'SO 202'!O19+'SO 202'!O23+'SO 202'!O27+'SO 202'!O31+'SO 202'!O35+'SO 202'!O40+'SO 202'!O45+'SO 202'!O50+'SO 202'!O54+'SO 202'!O58+'SO 202'!O62</f>
        <v>0</v>
      </c>
      <c r="E15" s="15">
        <f>C15+D15</f>
        <v>0</v>
      </c>
    </row>
    <row r="16" spans="1:5" ht="12.75" customHeight="1" x14ac:dyDescent="0.2">
      <c r="A16" s="14" t="s">
        <v>348</v>
      </c>
      <c r="B16" s="14" t="s">
        <v>349</v>
      </c>
      <c r="C16" s="15">
        <f>0+C17+C18</f>
        <v>0</v>
      </c>
      <c r="D16" s="15">
        <f>0+D17+D18</f>
        <v>0</v>
      </c>
      <c r="E16" s="15">
        <f>0+E17+E18</f>
        <v>0</v>
      </c>
    </row>
    <row r="17" spans="1:5" ht="12.75" customHeight="1" x14ac:dyDescent="0.2">
      <c r="A17" s="14" t="s">
        <v>350</v>
      </c>
      <c r="B17" s="14" t="s">
        <v>351</v>
      </c>
      <c r="C17" s="15">
        <f>'SO 101'!K8+'SO 101'!M8</f>
        <v>0</v>
      </c>
      <c r="D17" s="15">
        <f>0+'SO 101'!O10+'SO 101'!O14+'SO 101'!O18+'SO 101'!O22+'SO 101'!O26+'SO 101'!O30+'SO 101'!O34+'SO 101'!O38+'SO 101'!O42+'SO 101'!O46+'SO 101'!O50+'SO 101'!O54+'SO 101'!O58+'SO 101'!O62+'SO 101'!O67+'SO 101'!O71+'SO 101'!O76+'SO 101'!O80+'SO 101'!O84+'SO 101'!O88+'SO 101'!O92+'SO 101'!O96+'SO 101'!O101+'SO 101'!O105+'SO 101'!O109+'SO 101'!O113+'SO 101'!O117+'SO 101'!O121+'SO 101'!O126+'SO 101'!O130+'SO 101'!O134+'SO 101'!O138+'SO 101'!O142+'SO 101'!O146+'SO 101'!O150+'SO 101'!O154+'SO 101'!O158+'SO 101'!O162+'SO 101'!O166+'SO 101'!O170+'SO 101'!O174+'SO 101'!O178+'SO 101'!O182+'SO 101'!O186+'SO 101'!O191+'SO 101'!O195+'SO 101'!O199+'SO 101'!O203+'SO 101'!O207+'SO 101'!O211+'SO 101'!O216+'SO 101'!O220+'SO 101'!O224+'SO 101'!O228+'SO 101'!O232+'SO 101'!O236+'SO 101'!O240+'SO 101'!O244+'SO 101'!O249+'SO 101'!O253+'SO 101'!O257+'SO 101'!O261+'SO 101'!O265+'SO 101'!O269+'SO 101'!O273+'SO 101'!O277+'SO 101'!O281+'SO 101'!O285+'SO 101'!O289+'SO 101'!O293+'SO 101'!O298+'SO 101'!O302+'SO 101'!O306+'SO 101'!O311+'SO 101'!O315+'SO 101'!O319+'SO 101'!O323+'SO 101'!O327</f>
        <v>0</v>
      </c>
      <c r="E17" s="15">
        <f>C17+D17</f>
        <v>0</v>
      </c>
    </row>
    <row r="18" spans="1:5" ht="12.75" customHeight="1" x14ac:dyDescent="0.2">
      <c r="A18" s="14" t="s">
        <v>537</v>
      </c>
      <c r="B18" s="14" t="s">
        <v>538</v>
      </c>
      <c r="C18" s="15">
        <f>'SO 102'!K8+'SO 102'!M8</f>
        <v>0</v>
      </c>
      <c r="D18" s="15">
        <f>0+'SO 102'!O10+'SO 102'!O14+'SO 102'!O19+'SO 102'!O23+'SO 102'!O27+'SO 102'!O32+'SO 102'!O36+'SO 102'!O40+'SO 102'!O45+'SO 102'!O49+'SO 102'!O53+'SO 102'!O57+'SO 102'!O61</f>
        <v>0</v>
      </c>
      <c r="E18" s="15">
        <f>C18+D18</f>
        <v>0</v>
      </c>
    </row>
    <row r="19" spans="1:5" ht="12.75" customHeight="1" x14ac:dyDescent="0.2">
      <c r="A19" s="14" t="s">
        <v>559</v>
      </c>
      <c r="B19" s="14" t="s">
        <v>560</v>
      </c>
      <c r="C19" s="15">
        <f>0+C20+C21</f>
        <v>0</v>
      </c>
      <c r="D19" s="15">
        <f>0+D20+D21</f>
        <v>0</v>
      </c>
      <c r="E19" s="15">
        <f>0+E20+E21</f>
        <v>0</v>
      </c>
    </row>
    <row r="20" spans="1:5" ht="12.75" customHeight="1" x14ac:dyDescent="0.2">
      <c r="A20" s="14" t="s">
        <v>561</v>
      </c>
      <c r="B20" s="14" t="s">
        <v>562</v>
      </c>
      <c r="C20" s="15">
        <f>'SO 103'!K8+'SO 103'!M8</f>
        <v>0</v>
      </c>
      <c r="D20" s="15">
        <f>0+'SO 103'!O10+'SO 103'!O14+'SO 103'!O18+'SO 103'!O22+'SO 103'!O26+'SO 103'!O30+'SO 103'!O35+'SO 103'!O39+'SO 103'!O43+'SO 103'!O47+'SO 103'!O51+'SO 103'!O55+'SO 103'!O59+'SO 103'!O63+'SO 103'!O67+'SO 103'!O71+'SO 103'!O75+'SO 103'!O79+'SO 103'!O83+'SO 103'!O87+'SO 103'!O92+'SO 103'!O96+'SO 103'!O101+'SO 103'!O105+'SO 103'!O109+'SO 103'!O113+'SO 103'!O117+'SO 103'!O122+'SO 103'!O126+'SO 103'!O130+'SO 103'!O134+'SO 103'!O138+'SO 103'!O142+'SO 103'!O146+'SO 103'!O150+'SO 103'!O154+'SO 103'!O158+'SO 103'!O162+'SO 103'!O166+'SO 103'!O171+'SO 103'!O175+'SO 103'!O179+'SO 103'!O183+'SO 103'!O187+'SO 103'!O191+'SO 103'!O195+'SO 103'!O199</f>
        <v>0</v>
      </c>
      <c r="E20" s="15">
        <f>C20+D20</f>
        <v>0</v>
      </c>
    </row>
    <row r="21" spans="1:5" ht="12.75" customHeight="1" x14ac:dyDescent="0.2">
      <c r="A21" s="14" t="s">
        <v>688</v>
      </c>
      <c r="B21" s="14" t="s">
        <v>689</v>
      </c>
      <c r="C21" s="15">
        <f>'SO 104'!K8+'SO 104'!M8</f>
        <v>0</v>
      </c>
      <c r="D21" s="15">
        <f>0+'SO 104'!O10+'SO 104'!O14+'SO 104'!O18+'SO 104'!O22+'SO 104'!O26+'SO 104'!O30+'SO 104'!O35+'SO 104'!O39+'SO 104'!O43+'SO 104'!O47+'SO 104'!O51+'SO 104'!O55+'SO 104'!O59+'SO 104'!O63+'SO 104'!O67+'SO 104'!O71+'SO 104'!O76+'SO 104'!O80+'SO 104'!O84+'SO 104'!O88+'SO 104'!O92+'SO 104'!O96+'SO 104'!O100+'SO 104'!O104+'SO 104'!O109+'SO 104'!O113+'SO 104'!O117+'SO 104'!O121+'SO 104'!O125+'SO 104'!O129+'SO 104'!O133+'SO 104'!O137+'SO 104'!O141+'SO 104'!O145+'SO 104'!O149+'SO 104'!O153+'SO 104'!O157+'SO 104'!O161+'SO 104'!O165+'SO 104'!O169+'SO 104'!O173+'SO 104'!O177+'SO 104'!O181+'SO 104'!O185+'SO 104'!O190+'SO 104'!O194+'SO 104'!O198+'SO 104'!O202</f>
        <v>0</v>
      </c>
      <c r="E21" s="15">
        <f>C21+D21</f>
        <v>0</v>
      </c>
    </row>
    <row r="22" spans="1:5" ht="12.75" customHeight="1" x14ac:dyDescent="0.2">
      <c r="A22" s="14" t="s">
        <v>765</v>
      </c>
      <c r="B22" s="14" t="s">
        <v>766</v>
      </c>
      <c r="C22" s="15">
        <f>0+C23+C24+C25</f>
        <v>0</v>
      </c>
      <c r="D22" s="15">
        <f>0+D23+D24+D25</f>
        <v>0</v>
      </c>
      <c r="E22" s="15">
        <f>0+E23+E24+E25</f>
        <v>0</v>
      </c>
    </row>
    <row r="23" spans="1:5" ht="12.75" customHeight="1" x14ac:dyDescent="0.2">
      <c r="A23" s="14" t="s">
        <v>767</v>
      </c>
      <c r="B23" s="14" t="s">
        <v>768</v>
      </c>
      <c r="C23" s="15">
        <f>'SO 105'!K8+'SO 105'!M8</f>
        <v>0</v>
      </c>
      <c r="D23" s="15">
        <f>0+'SO 105'!O10+'SO 105'!O14+'SO 105'!O19+'SO 105'!O23+'SO 105'!O27+'SO 105'!O31+'SO 105'!O35+'SO 105'!O39+'SO 105'!O43+'SO 105'!O47+'SO 105'!O52+'SO 105'!O56+'SO 105'!O60+'SO 105'!O65+'SO 105'!O69+'SO 105'!O73+'SO 105'!O78+'SO 105'!O82+'SO 105'!O86+'SO 105'!O90+'SO 105'!O94+'SO 105'!O98+'SO 105'!O102+'SO 105'!O106+'SO 105'!O110+'SO 105'!O114+'SO 105'!O118+'SO 105'!O123+'SO 105'!O127+'SO 105'!O131+'SO 105'!O135+'SO 105'!O139+'SO 105'!O143+'SO 105'!O147+'SO 105'!O151+'SO 105'!O155+'SO 105'!O159+'SO 105'!O163+'SO 105'!O167+'SO 105'!O171+'SO 105'!O175+'SO 105'!O179+'SO 105'!O183+'SO 105'!O187+'SO 105'!O191+'SO 105'!O195+'SO 105'!O199+'SO 105'!O203+'SO 105'!O207+'SO 105'!O211+'SO 105'!O215+'SO 105'!O219+'SO 105'!O223+'SO 105'!O227+'SO 105'!O231+'SO 105'!O235+'SO 105'!O239+'SO 105'!O243+'SO 105'!O247+'SO 105'!O251+'SO 105'!O255+'SO 105'!O259+'SO 105'!O263+'SO 105'!O267+'SO 105'!O271+'SO 105'!O275+'SO 105'!O279+'SO 105'!O283+'SO 105'!O287+'SO 105'!O291+'SO 105'!O295+'SO 105'!O299+'SO 105'!O303+'SO 105'!O307+'SO 105'!O311+'SO 105'!O315+'SO 105'!O319+'SO 105'!O323+'SO 105'!O327+'SO 105'!O331+'SO 105'!O335+'SO 105'!O339+'SO 105'!O343+'SO 105'!O347+'SO 105'!O351+'SO 105'!O355+'SO 105'!O359+'SO 105'!O363+'SO 105'!O367+'SO 105'!O371+'SO 105'!O375+'SO 105'!O379+'SO 105'!O383+'SO 105'!O387+'SO 105'!O391+'SO 105'!O395+'SO 105'!O399+'SO 105'!O403+'SO 105'!O407+'SO 105'!O411+'SO 105'!O415+'SO 105'!O419+'SO 105'!O423+'SO 105'!O427+'SO 105'!O431+'SO 105'!O435+'SO 105'!O439+'SO 105'!O443+'SO 105'!O447+'SO 105'!O451+'SO 105'!O455+'SO 105'!O459+'SO 105'!O463+'SO 105'!O467+'SO 105'!O471+'SO 105'!O475+'SO 105'!O479+'SO 105'!O483+'SO 105'!O487+'SO 105'!O491+'SO 105'!O495+'SO 105'!O499+'SO 105'!O503+'SO 105'!O507+'SO 105'!O511+'SO 105'!O515+'SO 105'!O519+'SO 105'!O523+'SO 105'!O527+'SO 105'!O531+'SO 105'!O535+'SO 105'!O539+'SO 105'!O543+'SO 105'!O547+'SO 105'!O551+'SO 105'!O555+'SO 105'!O560+'SO 105'!O564+'SO 105'!O568+'SO 105'!O572+'SO 105'!O576+'SO 105'!O580+'SO 105'!O584+'SO 105'!O588+'SO 105'!O592+'SO 105'!O596+'SO 105'!O600+'SO 105'!O604+'SO 105'!O608+'SO 105'!O612+'SO 105'!O616+'SO 105'!O620+'SO 105'!O624+'SO 105'!O628+'SO 105'!O632+'SO 105'!O636+'SO 105'!O640+'SO 105'!O644</f>
        <v>0</v>
      </c>
      <c r="E23" s="15">
        <f>C23+D23</f>
        <v>0</v>
      </c>
    </row>
    <row r="24" spans="1:5" ht="12.75" customHeight="1" x14ac:dyDescent="0.2">
      <c r="A24" s="14" t="s">
        <v>1181</v>
      </c>
      <c r="B24" s="14" t="s">
        <v>1182</v>
      </c>
      <c r="C24" s="15">
        <f>'SO 106'!K8+'SO 106'!M8</f>
        <v>0</v>
      </c>
      <c r="D24" s="15">
        <f>0+'SO 106'!O10+'SO 106'!O14+'SO 106'!O19+'SO 106'!O23+'SO 106'!O27+'SO 106'!O31+'SO 106'!O35+'SO 106'!O39+'SO 106'!O43+'SO 106'!O47+'SO 106'!O51+'SO 106'!O55+'SO 106'!O60+'SO 106'!O64+'SO 106'!O68+'SO 106'!O72+'SO 106'!O76+'SO 106'!O80+'SO 106'!O85+'SO 106'!O89+'SO 106'!O93+'SO 106'!O97+'SO 106'!O101+'SO 106'!O105+'SO 106'!O109+'SO 106'!O114+'SO 106'!O118+'SO 106'!O122+'SO 106'!O126+'SO 106'!O130+'SO 106'!O134+'SO 106'!O138+'SO 106'!O142+'SO 106'!O146+'SO 106'!O150+'SO 106'!O154</f>
        <v>0</v>
      </c>
      <c r="E24" s="15">
        <f>C24+D24</f>
        <v>0</v>
      </c>
    </row>
    <row r="25" spans="1:5" ht="12.75" customHeight="1" x14ac:dyDescent="0.2">
      <c r="A25" s="14" t="s">
        <v>1232</v>
      </c>
      <c r="B25" s="14" t="s">
        <v>1233</v>
      </c>
      <c r="C25" s="15">
        <f>'SO 107'!K8+'SO 107'!M8</f>
        <v>0</v>
      </c>
      <c r="D25" s="15">
        <f>0+'SO 107'!O10+'SO 107'!O14+'SO 107'!O19+'SO 107'!O23+'SO 107'!O27+'SO 107'!O31+'SO 107'!O35+'SO 107'!O39+'SO 107'!O43+'SO 107'!O47+'SO 107'!O51+'SO 107'!O55+'SO 107'!O59+'SO 107'!O63</f>
        <v>0</v>
      </c>
      <c r="E25" s="15">
        <f>C25+D25</f>
        <v>0</v>
      </c>
    </row>
    <row r="26" spans="1:5" ht="12.75" customHeight="1" x14ac:dyDescent="0.2">
      <c r="A26" s="14" t="s">
        <v>1262</v>
      </c>
      <c r="B26" s="14" t="s">
        <v>1263</v>
      </c>
      <c r="C26" s="15">
        <f>0+C27</f>
        <v>0</v>
      </c>
      <c r="D26" s="15">
        <f>0+D27</f>
        <v>0</v>
      </c>
      <c r="E26" s="15">
        <f>0+E27</f>
        <v>0</v>
      </c>
    </row>
    <row r="27" spans="1:5" ht="12.75" customHeight="1" x14ac:dyDescent="0.2">
      <c r="A27" s="14" t="s">
        <v>1264</v>
      </c>
      <c r="B27" s="14" t="s">
        <v>1265</v>
      </c>
      <c r="C27" s="15">
        <f>'SO 108'!K8+'SO 108'!M8</f>
        <v>0</v>
      </c>
      <c r="D27" s="15">
        <f>0+'SO 108'!O10+'SO 108'!O14+'SO 108'!O18+'SO 108'!O22+'SO 108'!O26+'SO 108'!O30+'SO 108'!O34+'SO 108'!O38+'SO 108'!O42+'SO 108'!O46+'SO 108'!O50+'SO 108'!O54+'SO 108'!O58+'SO 108'!O62+'SO 108'!O66+'SO 108'!O70+'SO 108'!O74+'SO 108'!O78+'SO 108'!O82+'SO 108'!O86+'SO 108'!O90+'SO 108'!O94+'SO 108'!O98+'SO 108'!O102+'SO 108'!O106+'SO 108'!O110+'SO 108'!O114+'SO 108'!O118+'SO 108'!O122+'SO 108'!O126+'SO 108'!O130+'SO 108'!O134+'SO 108'!O138+'SO 108'!O142+'SO 108'!O146+'SO 108'!O150+'SO 108'!O154+'SO 108'!O158+'SO 108'!O162+'SO 108'!O166+'SO 108'!O170+'SO 108'!O174+'SO 108'!O178+'SO 108'!O182+'SO 108'!O186+'SO 108'!O191+'SO 108'!O195+'SO 108'!O199+'SO 108'!O203+'SO 108'!O207+'SO 108'!O211+'SO 108'!O215+'SO 108'!O219+'SO 108'!O223+'SO 108'!O227+'SO 108'!O231+'SO 108'!O235+'SO 108'!O239+'SO 108'!O243+'SO 108'!O247+'SO 108'!O251+'SO 108'!O255+'SO 108'!O259+'SO 108'!O263+'SO 108'!O267+'SO 108'!O271+'SO 108'!O275+'SO 108'!O279+'SO 108'!O283+'SO 108'!O287+'SO 108'!O291+'SO 108'!O295+'SO 108'!O299+'SO 108'!O303+'SO 108'!O307+'SO 108'!O311+'SO 108'!O316+'SO 108'!O320+'SO 108'!O324+'SO 108'!O328+'SO 108'!O332+'SO 108'!O336+'SO 108'!O340+'SO 108'!O344+'SO 108'!O348+'SO 108'!O352+'SO 108'!O356+'SO 108'!O360+'SO 108'!O364+'SO 108'!O368+'SO 108'!O372+'SO 108'!O376+'SO 108'!O380+'SO 108'!O384+'SO 108'!O388+'SO 108'!O392+'SO 108'!O396+'SO 108'!O400+'SO 108'!O404+'SO 108'!O409+'SO 108'!O413+'SO 108'!O417+'SO 108'!O421+'SO 108'!O425+'SO 108'!O429</f>
        <v>0</v>
      </c>
      <c r="E27" s="15">
        <f>C27+D27</f>
        <v>0</v>
      </c>
    </row>
    <row r="28" spans="1:5" ht="12.75" customHeight="1" x14ac:dyDescent="0.2">
      <c r="A28" s="14" t="s">
        <v>1497</v>
      </c>
      <c r="B28" s="14" t="s">
        <v>1498</v>
      </c>
      <c r="C28" s="15">
        <f>0+C29</f>
        <v>0</v>
      </c>
      <c r="D28" s="15">
        <f>0+D29</f>
        <v>0</v>
      </c>
      <c r="E28" s="15">
        <f>0+E29</f>
        <v>0</v>
      </c>
    </row>
    <row r="29" spans="1:5" ht="12.75" customHeight="1" x14ac:dyDescent="0.2">
      <c r="A29" s="14" t="s">
        <v>1499</v>
      </c>
      <c r="B29" s="14" t="s">
        <v>1500</v>
      </c>
      <c r="C29" s="15">
        <f>'SO 98-98'!K8+'SO 98-98'!M8</f>
        <v>0</v>
      </c>
      <c r="D29" s="15">
        <f>0+'SO 98-98'!O10+'SO 98-98'!O14+'SO 98-98'!O18+'SO 98-98'!O22+'SO 98-98'!O27+'SO 98-98'!O31+'SO 98-98'!O35</f>
        <v>0</v>
      </c>
      <c r="E29" s="15">
        <f>C29+D29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765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765</v>
      </c>
      <c r="D4" s="5"/>
      <c r="E4" s="23" t="s">
        <v>766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COUNTIFS(L8:L154,"=0",A8:A154,"P")+COUNTIFS(L8:L154,"",A8:A154,"P")+SUM(Q8:Q154)</f>
        <v>36</v>
      </c>
    </row>
    <row r="8" spans="1:20" ht="12.75" customHeight="1" x14ac:dyDescent="0.2">
      <c r="A8" t="s">
        <v>45</v>
      </c>
      <c r="C8" s="24" t="s">
        <v>1183</v>
      </c>
      <c r="E8" s="26" t="s">
        <v>1184</v>
      </c>
      <c r="J8" s="25">
        <f>0+J9+J18+J59+J84+J113</f>
        <v>0</v>
      </c>
      <c r="K8" s="25">
        <f>0+K9+K18+K59+K84+K113</f>
        <v>0</v>
      </c>
      <c r="L8" s="25">
        <f>0+L9+L18+L59+L84+L113</f>
        <v>0</v>
      </c>
      <c r="M8" s="25">
        <f>0+M9+M18+M59+M84+M113</f>
        <v>0</v>
      </c>
    </row>
    <row r="9" spans="1:20" ht="12.75" customHeight="1" x14ac:dyDescent="0.2">
      <c r="A9" t="s">
        <v>48</v>
      </c>
      <c r="C9" s="11" t="s">
        <v>49</v>
      </c>
      <c r="E9" s="28" t="s">
        <v>79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771</v>
      </c>
      <c r="D10" t="s">
        <v>49</v>
      </c>
      <c r="E10" s="29" t="s">
        <v>772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136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57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359</v>
      </c>
      <c r="D14" t="s">
        <v>49</v>
      </c>
      <c r="E14" s="29" t="s">
        <v>774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136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66</v>
      </c>
      <c r="E18" s="28" t="s">
        <v>812</v>
      </c>
      <c r="J18" s="27">
        <f>0</f>
        <v>0</v>
      </c>
      <c r="K18" s="27">
        <f>0</f>
        <v>0</v>
      </c>
      <c r="L18" s="27">
        <f>0+L19+L23+L27+L31+L35+L39+L43+L47+L51+L55</f>
        <v>0</v>
      </c>
      <c r="M18" s="27">
        <f>0+M19+M23+M27+M31+M35+M39+M43+M47+M51+M55</f>
        <v>0</v>
      </c>
    </row>
    <row r="19" spans="1:16" ht="12.75" customHeight="1" x14ac:dyDescent="0.2">
      <c r="A19" t="s">
        <v>51</v>
      </c>
      <c r="B19" s="10" t="s">
        <v>26</v>
      </c>
      <c r="C19" s="10" t="s">
        <v>359</v>
      </c>
      <c r="D19" t="s">
        <v>49</v>
      </c>
      <c r="E19" s="29" t="s">
        <v>360</v>
      </c>
      <c r="F19" s="30" t="s">
        <v>109</v>
      </c>
      <c r="G19" s="31">
        <v>35.35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136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1185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361</v>
      </c>
      <c r="D23" t="s">
        <v>49</v>
      </c>
      <c r="E23" s="29" t="s">
        <v>362</v>
      </c>
      <c r="F23" s="30" t="s">
        <v>130</v>
      </c>
      <c r="G23" s="31">
        <v>10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136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356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1186</v>
      </c>
      <c r="D27" t="s">
        <v>49</v>
      </c>
      <c r="E27" s="29" t="s">
        <v>1187</v>
      </c>
      <c r="F27" s="30" t="s">
        <v>109</v>
      </c>
      <c r="G27" s="31">
        <v>48.48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136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1188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778</v>
      </c>
      <c r="D31" t="s">
        <v>49</v>
      </c>
      <c r="E31" s="29" t="s">
        <v>779</v>
      </c>
      <c r="F31" s="30" t="s">
        <v>109</v>
      </c>
      <c r="G31" s="31">
        <v>9.09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777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1189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780</v>
      </c>
      <c r="D35" t="s">
        <v>49</v>
      </c>
      <c r="E35" s="29" t="s">
        <v>781</v>
      </c>
      <c r="F35" s="30" t="s">
        <v>109</v>
      </c>
      <c r="G35" s="31">
        <v>9.09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777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1189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782</v>
      </c>
      <c r="D39" t="s">
        <v>49</v>
      </c>
      <c r="E39" s="29" t="s">
        <v>783</v>
      </c>
      <c r="F39" s="30" t="s">
        <v>109</v>
      </c>
      <c r="G39" s="31">
        <v>9.09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777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1189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784</v>
      </c>
      <c r="D43" t="s">
        <v>49</v>
      </c>
      <c r="E43" s="29" t="s">
        <v>785</v>
      </c>
      <c r="F43" s="30" t="s">
        <v>82</v>
      </c>
      <c r="G43" s="31">
        <v>19.088999999999999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777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1190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787</v>
      </c>
      <c r="D47" t="s">
        <v>49</v>
      </c>
      <c r="E47" s="29" t="s">
        <v>788</v>
      </c>
      <c r="F47" s="30" t="s">
        <v>109</v>
      </c>
      <c r="G47" s="31">
        <v>48.48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777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1188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790</v>
      </c>
      <c r="D51" t="s">
        <v>49</v>
      </c>
      <c r="E51" s="29" t="s">
        <v>791</v>
      </c>
      <c r="F51" s="30" t="s">
        <v>82</v>
      </c>
      <c r="G51" s="31">
        <v>19.088999999999999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777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1190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120</v>
      </c>
      <c r="C55" s="10" t="s">
        <v>793</v>
      </c>
      <c r="D55" t="s">
        <v>49</v>
      </c>
      <c r="E55" s="29" t="s">
        <v>794</v>
      </c>
      <c r="F55" s="30" t="s">
        <v>109</v>
      </c>
      <c r="G55" s="31">
        <v>9.09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777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1189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48</v>
      </c>
      <c r="C59" s="11" t="s">
        <v>1191</v>
      </c>
      <c r="E59" s="28" t="s">
        <v>812</v>
      </c>
      <c r="J59" s="27">
        <f>0</f>
        <v>0</v>
      </c>
      <c r="K59" s="27">
        <f>0</f>
        <v>0</v>
      </c>
      <c r="L59" s="27">
        <f>0+L60+L64+L68+L72+L76+L80</f>
        <v>0</v>
      </c>
      <c r="M59" s="27">
        <f>0+M60+M64+M68+M72+M76+M80</f>
        <v>0</v>
      </c>
    </row>
    <row r="60" spans="1:16" ht="12.75" customHeight="1" x14ac:dyDescent="0.2">
      <c r="A60" t="s">
        <v>51</v>
      </c>
      <c r="B60" s="10" t="s">
        <v>123</v>
      </c>
      <c r="C60" s="10" t="s">
        <v>1192</v>
      </c>
      <c r="D60" t="s">
        <v>49</v>
      </c>
      <c r="E60" s="29" t="s">
        <v>1193</v>
      </c>
      <c r="F60" s="30" t="s">
        <v>117</v>
      </c>
      <c r="G60" s="31">
        <v>74.3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777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57</v>
      </c>
    </row>
    <row r="62" spans="1:16" ht="12.75" customHeight="1" x14ac:dyDescent="0.2">
      <c r="A62" s="33" t="s">
        <v>58</v>
      </c>
      <c r="E62" s="35" t="s">
        <v>356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51</v>
      </c>
      <c r="B64" s="10" t="s">
        <v>127</v>
      </c>
      <c r="C64" s="10" t="s">
        <v>1194</v>
      </c>
      <c r="D64" t="s">
        <v>49</v>
      </c>
      <c r="E64" s="29" t="s">
        <v>1195</v>
      </c>
      <c r="F64" s="30" t="s">
        <v>117</v>
      </c>
      <c r="G64" s="31">
        <v>89.16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777</v>
      </c>
      <c r="O64">
        <f>(M64*21)/100</f>
        <v>0</v>
      </c>
      <c r="P64" t="s">
        <v>27</v>
      </c>
    </row>
    <row r="65" spans="1:16" ht="12.75" customHeight="1" x14ac:dyDescent="0.2">
      <c r="A65" s="33" t="s">
        <v>56</v>
      </c>
      <c r="E65" s="34" t="s">
        <v>57</v>
      </c>
    </row>
    <row r="66" spans="1:16" ht="12.75" customHeight="1" x14ac:dyDescent="0.2">
      <c r="A66" s="33" t="s">
        <v>58</v>
      </c>
      <c r="E66" s="35" t="s">
        <v>1196</v>
      </c>
    </row>
    <row r="67" spans="1:16" ht="12.75" customHeight="1" x14ac:dyDescent="0.2">
      <c r="E67" s="34" t="s">
        <v>60</v>
      </c>
    </row>
    <row r="68" spans="1:16" ht="12.75" customHeight="1" x14ac:dyDescent="0.2">
      <c r="A68" t="s">
        <v>51</v>
      </c>
      <c r="B68" s="10" t="s">
        <v>133</v>
      </c>
      <c r="C68" s="10" t="s">
        <v>808</v>
      </c>
      <c r="D68" t="s">
        <v>49</v>
      </c>
      <c r="E68" s="29" t="s">
        <v>1197</v>
      </c>
      <c r="F68" s="30" t="s">
        <v>109</v>
      </c>
      <c r="G68" s="31">
        <v>11.145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136</v>
      </c>
      <c r="O68">
        <f>(M68*21)/100</f>
        <v>0</v>
      </c>
      <c r="P68" t="s">
        <v>27</v>
      </c>
    </row>
    <row r="69" spans="1:16" ht="12.75" customHeight="1" x14ac:dyDescent="0.2">
      <c r="A69" s="33" t="s">
        <v>56</v>
      </c>
      <c r="E69" s="34" t="s">
        <v>57</v>
      </c>
    </row>
    <row r="70" spans="1:16" ht="12.75" customHeight="1" x14ac:dyDescent="0.2">
      <c r="A70" s="33" t="s">
        <v>58</v>
      </c>
      <c r="E70" s="35" t="s">
        <v>1198</v>
      </c>
    </row>
    <row r="71" spans="1:16" ht="12.75" customHeight="1" x14ac:dyDescent="0.2">
      <c r="E71" s="34" t="s">
        <v>60</v>
      </c>
    </row>
    <row r="72" spans="1:16" ht="12.75" customHeight="1" x14ac:dyDescent="0.2">
      <c r="A72" t="s">
        <v>51</v>
      </c>
      <c r="B72" s="10" t="s">
        <v>139</v>
      </c>
      <c r="C72" s="10" t="s">
        <v>810</v>
      </c>
      <c r="D72" t="s">
        <v>49</v>
      </c>
      <c r="E72" s="29" t="s">
        <v>1199</v>
      </c>
      <c r="F72" s="30" t="s">
        <v>109</v>
      </c>
      <c r="G72" s="31">
        <v>3.7149999999999999</v>
      </c>
      <c r="H72" s="30">
        <v>0</v>
      </c>
      <c r="I72" s="30">
        <f>ROUND(G72*H72,6)</f>
        <v>0</v>
      </c>
      <c r="L72" s="32">
        <v>0</v>
      </c>
      <c r="M72" s="27">
        <f>ROUND(ROUND(L72,2)*ROUND(G72,3),2)</f>
        <v>0</v>
      </c>
      <c r="N72" s="30" t="s">
        <v>136</v>
      </c>
      <c r="O72">
        <f>(M72*21)/100</f>
        <v>0</v>
      </c>
      <c r="P72" t="s">
        <v>27</v>
      </c>
    </row>
    <row r="73" spans="1:16" ht="12.75" customHeight="1" x14ac:dyDescent="0.2">
      <c r="A73" s="33" t="s">
        <v>56</v>
      </c>
      <c r="E73" s="34" t="s">
        <v>57</v>
      </c>
    </row>
    <row r="74" spans="1:16" ht="12.75" customHeight="1" x14ac:dyDescent="0.2">
      <c r="A74" s="33" t="s">
        <v>58</v>
      </c>
      <c r="E74" s="35" t="s">
        <v>1200</v>
      </c>
    </row>
    <row r="75" spans="1:16" ht="12.75" customHeight="1" x14ac:dyDescent="0.2">
      <c r="E75" s="34" t="s">
        <v>60</v>
      </c>
    </row>
    <row r="76" spans="1:16" ht="12.75" customHeight="1" x14ac:dyDescent="0.2">
      <c r="A76" t="s">
        <v>51</v>
      </c>
      <c r="B76" s="10" t="s">
        <v>144</v>
      </c>
      <c r="C76" s="10" t="s">
        <v>1201</v>
      </c>
      <c r="D76" t="s">
        <v>49</v>
      </c>
      <c r="E76" s="29" t="s">
        <v>1202</v>
      </c>
      <c r="F76" s="30" t="s">
        <v>130</v>
      </c>
      <c r="G76" s="31">
        <v>6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777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57</v>
      </c>
    </row>
    <row r="78" spans="1:16" ht="12.75" customHeight="1" x14ac:dyDescent="0.2">
      <c r="A78" s="33" t="s">
        <v>58</v>
      </c>
      <c r="E78" s="35" t="s">
        <v>57</v>
      </c>
    </row>
    <row r="79" spans="1:16" ht="12.75" customHeight="1" x14ac:dyDescent="0.2">
      <c r="E79" s="34" t="s">
        <v>60</v>
      </c>
    </row>
    <row r="80" spans="1:16" ht="12.75" customHeight="1" x14ac:dyDescent="0.2">
      <c r="A80" t="s">
        <v>51</v>
      </c>
      <c r="B80" s="10" t="s">
        <v>150</v>
      </c>
      <c r="C80" s="10" t="s">
        <v>1203</v>
      </c>
      <c r="D80" t="s">
        <v>49</v>
      </c>
      <c r="E80" s="29" t="s">
        <v>1204</v>
      </c>
      <c r="F80" s="30" t="s">
        <v>54</v>
      </c>
      <c r="G80" s="31">
        <v>6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136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57</v>
      </c>
    </row>
    <row r="82" spans="1:16" ht="12.75" customHeight="1" x14ac:dyDescent="0.2">
      <c r="A82" s="33" t="s">
        <v>58</v>
      </c>
      <c r="E82" s="35" t="s">
        <v>57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48</v>
      </c>
      <c r="C84" s="11" t="s">
        <v>69</v>
      </c>
      <c r="E84" s="28" t="s">
        <v>838</v>
      </c>
      <c r="J84" s="27">
        <f>0</f>
        <v>0</v>
      </c>
      <c r="K84" s="27">
        <f>0</f>
        <v>0</v>
      </c>
      <c r="L84" s="27">
        <f>0+L85+L89+L93+L97+L101+L105+L109</f>
        <v>0</v>
      </c>
      <c r="M84" s="27">
        <f>0+M85+M89+M93+M97+M101+M105+M109</f>
        <v>0</v>
      </c>
    </row>
    <row r="85" spans="1:16" ht="12.75" customHeight="1" x14ac:dyDescent="0.2">
      <c r="A85" t="s">
        <v>51</v>
      </c>
      <c r="B85" s="10" t="s">
        <v>202</v>
      </c>
      <c r="C85" s="10" t="s">
        <v>1205</v>
      </c>
      <c r="D85" t="s">
        <v>49</v>
      </c>
      <c r="E85" s="29" t="s">
        <v>1206</v>
      </c>
      <c r="F85" s="30" t="s">
        <v>130</v>
      </c>
      <c r="G85" s="31">
        <v>101</v>
      </c>
      <c r="H85" s="30">
        <v>0</v>
      </c>
      <c r="I85" s="30">
        <f>ROUND(G85*H85,6)</f>
        <v>0</v>
      </c>
      <c r="L85" s="32">
        <v>0</v>
      </c>
      <c r="M85" s="27">
        <f>ROUND(ROUND(L85,2)*ROUND(G85,3),2)</f>
        <v>0</v>
      </c>
      <c r="N85" s="30" t="s">
        <v>777</v>
      </c>
      <c r="O85">
        <f>(M85*21)/100</f>
        <v>0</v>
      </c>
      <c r="P85" t="s">
        <v>27</v>
      </c>
    </row>
    <row r="86" spans="1:16" ht="12.75" customHeight="1" x14ac:dyDescent="0.2">
      <c r="A86" s="33" t="s">
        <v>56</v>
      </c>
      <c r="E86" s="34" t="s">
        <v>57</v>
      </c>
    </row>
    <row r="87" spans="1:16" ht="12.75" customHeight="1" x14ac:dyDescent="0.2">
      <c r="A87" s="33" t="s">
        <v>58</v>
      </c>
      <c r="E87" s="35" t="s">
        <v>1207</v>
      </c>
    </row>
    <row r="88" spans="1:16" ht="12.75" customHeight="1" x14ac:dyDescent="0.2">
      <c r="E88" s="34" t="s">
        <v>60</v>
      </c>
    </row>
    <row r="89" spans="1:16" ht="12.75" customHeight="1" x14ac:dyDescent="0.2">
      <c r="A89" t="s">
        <v>51</v>
      </c>
      <c r="B89" s="10" t="s">
        <v>206</v>
      </c>
      <c r="C89" s="10" t="s">
        <v>851</v>
      </c>
      <c r="D89" t="s">
        <v>49</v>
      </c>
      <c r="E89" s="29" t="s">
        <v>1208</v>
      </c>
      <c r="F89" s="30" t="s">
        <v>130</v>
      </c>
      <c r="G89" s="31">
        <v>101</v>
      </c>
      <c r="H89" s="30">
        <v>0</v>
      </c>
      <c r="I89" s="30">
        <f>ROUND(G89*H89,6)</f>
        <v>0</v>
      </c>
      <c r="L89" s="32">
        <v>0</v>
      </c>
      <c r="M89" s="27">
        <f>ROUND(ROUND(L89,2)*ROUND(G89,3),2)</f>
        <v>0</v>
      </c>
      <c r="N89" s="30" t="s">
        <v>777</v>
      </c>
      <c r="O89">
        <f>(M89*21)/100</f>
        <v>0</v>
      </c>
      <c r="P89" t="s">
        <v>27</v>
      </c>
    </row>
    <row r="90" spans="1:16" ht="12.75" customHeight="1" x14ac:dyDescent="0.2">
      <c r="A90" s="33" t="s">
        <v>56</v>
      </c>
      <c r="E90" s="34" t="s">
        <v>57</v>
      </c>
    </row>
    <row r="91" spans="1:16" ht="12.75" customHeight="1" x14ac:dyDescent="0.2">
      <c r="A91" s="33" t="s">
        <v>58</v>
      </c>
      <c r="E91" s="35" t="s">
        <v>1207</v>
      </c>
    </row>
    <row r="92" spans="1:16" ht="12.75" customHeight="1" x14ac:dyDescent="0.2">
      <c r="E92" s="34" t="s">
        <v>60</v>
      </c>
    </row>
    <row r="93" spans="1:16" ht="12.75" customHeight="1" x14ac:dyDescent="0.2">
      <c r="A93" t="s">
        <v>51</v>
      </c>
      <c r="B93" s="10" t="s">
        <v>186</v>
      </c>
      <c r="C93" s="10" t="s">
        <v>1209</v>
      </c>
      <c r="D93" t="s">
        <v>49</v>
      </c>
      <c r="E93" s="29" t="s">
        <v>1210</v>
      </c>
      <c r="F93" s="30" t="s">
        <v>54</v>
      </c>
      <c r="G93" s="31">
        <v>6</v>
      </c>
      <c r="H93" s="30">
        <v>0</v>
      </c>
      <c r="I93" s="30">
        <f>ROUND(G93*H93,6)</f>
        <v>0</v>
      </c>
      <c r="L93" s="32">
        <v>0</v>
      </c>
      <c r="M93" s="27">
        <f>ROUND(ROUND(L93,2)*ROUND(G93,3),2)</f>
        <v>0</v>
      </c>
      <c r="N93" s="30" t="s">
        <v>777</v>
      </c>
      <c r="O93">
        <f>(M93*21)/100</f>
        <v>0</v>
      </c>
      <c r="P93" t="s">
        <v>27</v>
      </c>
    </row>
    <row r="94" spans="1:16" ht="12.75" customHeight="1" x14ac:dyDescent="0.2">
      <c r="A94" s="33" t="s">
        <v>56</v>
      </c>
      <c r="E94" s="34" t="s">
        <v>57</v>
      </c>
    </row>
    <row r="95" spans="1:16" ht="12.75" customHeight="1" x14ac:dyDescent="0.2">
      <c r="A95" s="33" t="s">
        <v>58</v>
      </c>
      <c r="E95" s="35" t="s">
        <v>57</v>
      </c>
    </row>
    <row r="96" spans="1:16" ht="12.75" customHeight="1" x14ac:dyDescent="0.2">
      <c r="E96" s="34" t="s">
        <v>60</v>
      </c>
    </row>
    <row r="97" spans="1:16" ht="12.75" customHeight="1" x14ac:dyDescent="0.2">
      <c r="A97" t="s">
        <v>51</v>
      </c>
      <c r="B97" s="10" t="s">
        <v>214</v>
      </c>
      <c r="C97" s="10" t="s">
        <v>1211</v>
      </c>
      <c r="D97" t="s">
        <v>49</v>
      </c>
      <c r="E97" s="29" t="s">
        <v>1212</v>
      </c>
      <c r="F97" s="30" t="s">
        <v>54</v>
      </c>
      <c r="G97" s="31">
        <v>6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777</v>
      </c>
      <c r="O97">
        <f>(M97*21)/100</f>
        <v>0</v>
      </c>
      <c r="P97" t="s">
        <v>27</v>
      </c>
    </row>
    <row r="98" spans="1:16" ht="12.75" customHeight="1" x14ac:dyDescent="0.2">
      <c r="A98" s="33" t="s">
        <v>56</v>
      </c>
      <c r="E98" s="34" t="s">
        <v>57</v>
      </c>
    </row>
    <row r="99" spans="1:16" ht="12.75" customHeight="1" x14ac:dyDescent="0.2">
      <c r="A99" s="33" t="s">
        <v>58</v>
      </c>
      <c r="E99" s="35" t="s">
        <v>57</v>
      </c>
    </row>
    <row r="100" spans="1:16" ht="12.75" customHeight="1" x14ac:dyDescent="0.2">
      <c r="E100" s="34" t="s">
        <v>60</v>
      </c>
    </row>
    <row r="101" spans="1:16" ht="12.75" customHeight="1" x14ac:dyDescent="0.2">
      <c r="A101" t="s">
        <v>51</v>
      </c>
      <c r="B101" s="10" t="s">
        <v>217</v>
      </c>
      <c r="C101" s="10" t="s">
        <v>1213</v>
      </c>
      <c r="D101" t="s">
        <v>49</v>
      </c>
      <c r="E101" s="29" t="s">
        <v>1214</v>
      </c>
      <c r="F101" s="30" t="s">
        <v>54</v>
      </c>
      <c r="G101" s="31">
        <v>2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777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57</v>
      </c>
    </row>
    <row r="103" spans="1:16" ht="12.75" customHeight="1" x14ac:dyDescent="0.2">
      <c r="A103" s="33" t="s">
        <v>58</v>
      </c>
      <c r="E103" s="35" t="s">
        <v>57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51</v>
      </c>
      <c r="B105" s="10" t="s">
        <v>220</v>
      </c>
      <c r="C105" s="10" t="s">
        <v>1215</v>
      </c>
      <c r="D105" t="s">
        <v>49</v>
      </c>
      <c r="E105" s="29" t="s">
        <v>1216</v>
      </c>
      <c r="F105" s="30" t="s">
        <v>54</v>
      </c>
      <c r="G105" s="31">
        <v>2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777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57</v>
      </c>
    </row>
    <row r="107" spans="1:16" ht="12.75" customHeight="1" x14ac:dyDescent="0.2">
      <c r="A107" s="33" t="s">
        <v>58</v>
      </c>
      <c r="E107" s="35" t="s">
        <v>57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51</v>
      </c>
      <c r="B109" s="10" t="s">
        <v>224</v>
      </c>
      <c r="C109" s="10" t="s">
        <v>1217</v>
      </c>
      <c r="D109" t="s">
        <v>49</v>
      </c>
      <c r="E109" s="29" t="s">
        <v>1218</v>
      </c>
      <c r="F109" s="30" t="s">
        <v>117</v>
      </c>
      <c r="G109" s="31">
        <v>10.138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136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57</v>
      </c>
    </row>
    <row r="111" spans="1:16" ht="12.75" customHeight="1" x14ac:dyDescent="0.2">
      <c r="A111" s="33" t="s">
        <v>58</v>
      </c>
      <c r="E111" s="35" t="s">
        <v>356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48</v>
      </c>
      <c r="C113" s="11" t="s">
        <v>106</v>
      </c>
      <c r="E113" s="28" t="s">
        <v>549</v>
      </c>
      <c r="J113" s="27">
        <f>0</f>
        <v>0</v>
      </c>
      <c r="K113" s="27">
        <f>0</f>
        <v>0</v>
      </c>
      <c r="L113" s="27">
        <f>0+L114+L118+L122+L126+L130+L134+L138+L142+L146+L150+L154</f>
        <v>0</v>
      </c>
      <c r="M113" s="27">
        <f>0+M114+M118+M122+M126+M130+M134+M138+M142+M146+M150+M154</f>
        <v>0</v>
      </c>
    </row>
    <row r="114" spans="1:16" ht="12.75" customHeight="1" x14ac:dyDescent="0.2">
      <c r="A114" t="s">
        <v>51</v>
      </c>
      <c r="B114" s="10" t="s">
        <v>154</v>
      </c>
      <c r="C114" s="10" t="s">
        <v>1141</v>
      </c>
      <c r="D114" t="s">
        <v>49</v>
      </c>
      <c r="E114" s="29" t="s">
        <v>1219</v>
      </c>
      <c r="F114" s="30" t="s">
        <v>117</v>
      </c>
      <c r="G114" s="31">
        <v>74.3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777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57</v>
      </c>
    </row>
    <row r="116" spans="1:16" ht="12.75" customHeight="1" x14ac:dyDescent="0.2">
      <c r="A116" s="33" t="s">
        <v>58</v>
      </c>
      <c r="E116" s="35" t="s">
        <v>356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158</v>
      </c>
      <c r="C118" s="10" t="s">
        <v>1220</v>
      </c>
      <c r="D118" t="s">
        <v>49</v>
      </c>
      <c r="E118" s="29" t="s">
        <v>1221</v>
      </c>
      <c r="F118" s="30" t="s">
        <v>109</v>
      </c>
      <c r="G118" s="31">
        <v>22.29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777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57</v>
      </c>
    </row>
    <row r="120" spans="1:16" ht="12.75" customHeight="1" x14ac:dyDescent="0.2">
      <c r="A120" s="33" t="s">
        <v>58</v>
      </c>
      <c r="E120" s="35" t="s">
        <v>1222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51</v>
      </c>
      <c r="B122" s="10" t="s">
        <v>162</v>
      </c>
      <c r="C122" s="10" t="s">
        <v>1223</v>
      </c>
      <c r="D122" t="s">
        <v>49</v>
      </c>
      <c r="E122" s="29" t="s">
        <v>1224</v>
      </c>
      <c r="F122" s="30" t="s">
        <v>109</v>
      </c>
      <c r="G122" s="31">
        <v>3.5259999999999998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136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57</v>
      </c>
    </row>
    <row r="124" spans="1:16" ht="12.75" customHeight="1" x14ac:dyDescent="0.2">
      <c r="A124" s="33" t="s">
        <v>58</v>
      </c>
      <c r="E124" s="35" t="s">
        <v>356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166</v>
      </c>
      <c r="C126" s="10" t="s">
        <v>1154</v>
      </c>
      <c r="D126" t="s">
        <v>49</v>
      </c>
      <c r="E126" s="29" t="s">
        <v>1155</v>
      </c>
      <c r="F126" s="30" t="s">
        <v>130</v>
      </c>
      <c r="G126" s="31">
        <v>76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777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528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170</v>
      </c>
      <c r="C130" s="10" t="s">
        <v>1225</v>
      </c>
      <c r="D130" t="s">
        <v>49</v>
      </c>
      <c r="E130" s="29" t="s">
        <v>1226</v>
      </c>
      <c r="F130" s="30" t="s">
        <v>130</v>
      </c>
      <c r="G130" s="31">
        <v>3.2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777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57</v>
      </c>
    </row>
    <row r="132" spans="1:16" ht="12.75" customHeight="1" x14ac:dyDescent="0.2">
      <c r="A132" s="33" t="s">
        <v>58</v>
      </c>
      <c r="E132" s="35" t="s">
        <v>1227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174</v>
      </c>
      <c r="C134" s="10" t="s">
        <v>1171</v>
      </c>
      <c r="D134" t="s">
        <v>49</v>
      </c>
      <c r="E134" s="29" t="s">
        <v>1172</v>
      </c>
      <c r="F134" s="30" t="s">
        <v>82</v>
      </c>
      <c r="G134" s="31">
        <v>28.856999999999999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777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1228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156</v>
      </c>
      <c r="C138" s="10" t="s">
        <v>1173</v>
      </c>
      <c r="D138" t="s">
        <v>49</v>
      </c>
      <c r="E138" s="29" t="s">
        <v>1174</v>
      </c>
      <c r="F138" s="30" t="s">
        <v>82</v>
      </c>
      <c r="G138" s="31">
        <v>28.856999999999999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777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1228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182</v>
      </c>
      <c r="C142" s="10" t="s">
        <v>1175</v>
      </c>
      <c r="D142" t="s">
        <v>49</v>
      </c>
      <c r="E142" s="29" t="s">
        <v>1176</v>
      </c>
      <c r="F142" s="30" t="s">
        <v>82</v>
      </c>
      <c r="G142" s="31">
        <v>288.57100000000003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777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1229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187</v>
      </c>
      <c r="C146" s="10" t="s">
        <v>1177</v>
      </c>
      <c r="D146" t="s">
        <v>49</v>
      </c>
      <c r="E146" s="29" t="s">
        <v>1178</v>
      </c>
      <c r="F146" s="30" t="s">
        <v>82</v>
      </c>
      <c r="G146" s="31">
        <v>28.856999999999999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777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1228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192</v>
      </c>
      <c r="C150" s="10" t="s">
        <v>1179</v>
      </c>
      <c r="D150" t="s">
        <v>49</v>
      </c>
      <c r="E150" s="29" t="s">
        <v>1180</v>
      </c>
      <c r="F150" s="30" t="s">
        <v>82</v>
      </c>
      <c r="G150" s="31">
        <v>15.795999999999999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777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356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197</v>
      </c>
      <c r="C154" s="10" t="s">
        <v>1230</v>
      </c>
      <c r="D154" t="s">
        <v>49</v>
      </c>
      <c r="E154" s="29" t="s">
        <v>1231</v>
      </c>
      <c r="F154" s="30" t="s">
        <v>82</v>
      </c>
      <c r="G154" s="31">
        <v>0.75600000000000001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777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57</v>
      </c>
    </row>
    <row r="156" spans="1:16" ht="12.75" customHeight="1" x14ac:dyDescent="0.2">
      <c r="A156" s="33" t="s">
        <v>58</v>
      </c>
      <c r="E156" s="35" t="s">
        <v>356</v>
      </c>
    </row>
    <row r="157" spans="1:16" ht="12.75" customHeight="1" x14ac:dyDescent="0.2">
      <c r="E157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765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765</v>
      </c>
      <c r="D4" s="5"/>
      <c r="E4" s="23" t="s">
        <v>766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COUNTIFS(L8:L63,"=0",A8:A63,"P")+COUNTIFS(L8:L63,"",A8:A63,"P")+SUM(Q8:Q63)</f>
        <v>14</v>
      </c>
    </row>
    <row r="8" spans="1:20" ht="12.75" customHeight="1" x14ac:dyDescent="0.2">
      <c r="A8" t="s">
        <v>45</v>
      </c>
      <c r="C8" s="24" t="s">
        <v>1234</v>
      </c>
      <c r="E8" s="26" t="s">
        <v>1235</v>
      </c>
      <c r="J8" s="25">
        <f>0+J9+J18</f>
        <v>0</v>
      </c>
      <c r="K8" s="25">
        <f>0+K9+K18</f>
        <v>0</v>
      </c>
      <c r="L8" s="25">
        <f>0+L9+L18</f>
        <v>0</v>
      </c>
      <c r="M8" s="25">
        <f>0+M9+M18</f>
        <v>0</v>
      </c>
    </row>
    <row r="9" spans="1:20" ht="12.75" customHeight="1" x14ac:dyDescent="0.2">
      <c r="A9" t="s">
        <v>48</v>
      </c>
      <c r="C9" s="11" t="s">
        <v>27</v>
      </c>
      <c r="E9" s="28" t="s">
        <v>324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1236</v>
      </c>
      <c r="D10" t="s">
        <v>49</v>
      </c>
      <c r="E10" s="29" t="s">
        <v>1237</v>
      </c>
      <c r="F10" s="30" t="s">
        <v>130</v>
      </c>
      <c r="G10" s="31">
        <v>14.4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1238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650</v>
      </c>
      <c r="D14" t="s">
        <v>49</v>
      </c>
      <c r="E14" s="29" t="s">
        <v>1239</v>
      </c>
      <c r="F14" s="30" t="s">
        <v>109</v>
      </c>
      <c r="G14" s="31">
        <v>9.2159999999999993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1240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106</v>
      </c>
      <c r="E18" s="28" t="s">
        <v>549</v>
      </c>
      <c r="J18" s="27">
        <f>0</f>
        <v>0</v>
      </c>
      <c r="K18" s="27">
        <f>0</f>
        <v>0</v>
      </c>
      <c r="L18" s="27">
        <f>0+L19+L23+L27+L31+L35+L39+L43+L47+L51+L55+L59+L63</f>
        <v>0</v>
      </c>
      <c r="M18" s="27">
        <f>0+M19+M23+M27+M31+M35+M39+M43+M47+M51+M55+M59+M63</f>
        <v>0</v>
      </c>
    </row>
    <row r="19" spans="1:16" ht="12.75" customHeight="1" x14ac:dyDescent="0.2">
      <c r="A19" t="s">
        <v>51</v>
      </c>
      <c r="B19" s="10" t="s">
        <v>26</v>
      </c>
      <c r="C19" s="10" t="s">
        <v>1241</v>
      </c>
      <c r="D19" t="s">
        <v>49</v>
      </c>
      <c r="E19" s="29" t="s">
        <v>1242</v>
      </c>
      <c r="F19" s="30" t="s">
        <v>54</v>
      </c>
      <c r="G19" s="31">
        <v>2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83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57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1243</v>
      </c>
      <c r="D23" t="s">
        <v>49</v>
      </c>
      <c r="E23" s="29" t="s">
        <v>1244</v>
      </c>
      <c r="F23" s="30" t="s">
        <v>54</v>
      </c>
      <c r="G23" s="31">
        <v>2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83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57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1245</v>
      </c>
      <c r="D27" t="s">
        <v>49</v>
      </c>
      <c r="E27" s="29" t="s">
        <v>1246</v>
      </c>
      <c r="F27" s="30" t="s">
        <v>54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83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57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1247</v>
      </c>
      <c r="D31" t="s">
        <v>49</v>
      </c>
      <c r="E31" s="29" t="s">
        <v>1248</v>
      </c>
      <c r="F31" s="30" t="s">
        <v>54</v>
      </c>
      <c r="G31" s="31">
        <v>2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83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57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1249</v>
      </c>
      <c r="D35" t="s">
        <v>49</v>
      </c>
      <c r="E35" s="29" t="s">
        <v>1250</v>
      </c>
      <c r="F35" s="30" t="s">
        <v>54</v>
      </c>
      <c r="G35" s="31">
        <v>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57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1251</v>
      </c>
      <c r="D39" t="s">
        <v>49</v>
      </c>
      <c r="E39" s="29" t="s">
        <v>1252</v>
      </c>
      <c r="F39" s="30" t="s">
        <v>54</v>
      </c>
      <c r="G39" s="31">
        <v>2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83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57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1251</v>
      </c>
      <c r="D43" t="s">
        <v>114</v>
      </c>
      <c r="E43" s="29" t="s">
        <v>1253</v>
      </c>
      <c r="F43" s="30" t="s">
        <v>54</v>
      </c>
      <c r="G43" s="31">
        <v>2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57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228</v>
      </c>
      <c r="D47" t="s">
        <v>49</v>
      </c>
      <c r="E47" s="29" t="s">
        <v>229</v>
      </c>
      <c r="F47" s="30" t="s">
        <v>54</v>
      </c>
      <c r="G47" s="31">
        <v>12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120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1254</v>
      </c>
      <c r="D51" t="s">
        <v>49</v>
      </c>
      <c r="E51" s="29" t="s">
        <v>1255</v>
      </c>
      <c r="F51" s="30" t="s">
        <v>54</v>
      </c>
      <c r="G51" s="31">
        <v>2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57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120</v>
      </c>
      <c r="C55" s="10" t="s">
        <v>1256</v>
      </c>
      <c r="D55" t="s">
        <v>49</v>
      </c>
      <c r="E55" s="29" t="s">
        <v>1257</v>
      </c>
      <c r="F55" s="30" t="s">
        <v>54</v>
      </c>
      <c r="G55" s="31">
        <v>2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83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57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51</v>
      </c>
      <c r="B59" s="10" t="s">
        <v>123</v>
      </c>
      <c r="C59" s="10" t="s">
        <v>1258</v>
      </c>
      <c r="D59" t="s">
        <v>49</v>
      </c>
      <c r="E59" s="29" t="s">
        <v>1259</v>
      </c>
      <c r="F59" s="30" t="s">
        <v>54</v>
      </c>
      <c r="G59" s="31">
        <v>2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83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57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51</v>
      </c>
      <c r="B63" s="10" t="s">
        <v>127</v>
      </c>
      <c r="C63" s="10" t="s">
        <v>1260</v>
      </c>
      <c r="D63" t="s">
        <v>49</v>
      </c>
      <c r="E63" s="29" t="s">
        <v>1261</v>
      </c>
      <c r="F63" s="30" t="s">
        <v>54</v>
      </c>
      <c r="G63" s="31">
        <v>2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83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5" ht="12.75" customHeight="1" x14ac:dyDescent="0.2">
      <c r="A65" s="33" t="s">
        <v>58</v>
      </c>
      <c r="E65" s="35" t="s">
        <v>57</v>
      </c>
    </row>
    <row r="66" spans="1:5" ht="12.75" customHeight="1" x14ac:dyDescent="0.2">
      <c r="E66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1262</v>
      </c>
      <c r="M3" s="36">
        <f>Rekapitulace!C26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1262</v>
      </c>
      <c r="D4" s="5"/>
      <c r="E4" s="23" t="s">
        <v>1263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COUNTIFS(L8:L429,"=0",A8:A429,"P")+COUNTIFS(L8:L429,"",A8:A429,"P")+SUM(Q8:Q429)</f>
        <v>105</v>
      </c>
    </row>
    <row r="8" spans="1:20" ht="12.75" customHeight="1" x14ac:dyDescent="0.2">
      <c r="A8" t="s">
        <v>45</v>
      </c>
      <c r="C8" s="24" t="s">
        <v>1266</v>
      </c>
      <c r="E8" s="26" t="s">
        <v>1267</v>
      </c>
      <c r="J8" s="25">
        <f>0+J9+J190+J315+J408</f>
        <v>0</v>
      </c>
      <c r="K8" s="25">
        <f>0+K9+K190+K315+K408</f>
        <v>0</v>
      </c>
      <c r="L8" s="25">
        <f>0+L9+L190+L315+L408</f>
        <v>0</v>
      </c>
      <c r="M8" s="25">
        <f>0+M9+M190+M315+M408</f>
        <v>0</v>
      </c>
    </row>
    <row r="9" spans="1:20" ht="12.75" customHeight="1" x14ac:dyDescent="0.2">
      <c r="A9" t="s">
        <v>48</v>
      </c>
      <c r="C9" s="11" t="s">
        <v>49</v>
      </c>
      <c r="E9" s="28" t="s">
        <v>105</v>
      </c>
      <c r="J9" s="27">
        <f>0</f>
        <v>0</v>
      </c>
      <c r="K9" s="27">
        <f>0</f>
        <v>0</v>
      </c>
      <c r="L9" s="27">
        <f>0+L10+L14+L18+L22+L26+L30+L34+L38+L42+L46+L50+L54+L58+L62+L66+L70+L74+L78+L82+L86+L90+L94+L98+L102+L106+L110+L114+L118+L122+L126+L130+L134+L138+L142+L146+L150+L154+L158+L162+L166+L170+L174+L178+L182+L186</f>
        <v>0</v>
      </c>
      <c r="M9" s="27">
        <f>0+M10+M14+M18+M22+M26+M30+M34+M38+M42+M46+M50+M54+M58+M62+M66+M70+M74+M78+M82+M86+M90+M94+M98+M102+M106+M110+M114+M118+M122+M126+M130+M134+M138+M142+M146+M150+M154+M158+M162+M166+M170+M174+M178+M182+M186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1268</v>
      </c>
      <c r="D10" t="s">
        <v>57</v>
      </c>
      <c r="E10" s="29" t="s">
        <v>1269</v>
      </c>
      <c r="F10" s="30" t="s">
        <v>1270</v>
      </c>
      <c r="G10" s="31">
        <v>0.3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1271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356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1272</v>
      </c>
      <c r="D14" t="s">
        <v>57</v>
      </c>
      <c r="E14" s="29" t="s">
        <v>1273</v>
      </c>
      <c r="F14" s="30" t="s">
        <v>117</v>
      </c>
      <c r="G14" s="31">
        <v>10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1271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356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1274</v>
      </c>
      <c r="D18" t="s">
        <v>57</v>
      </c>
      <c r="E18" s="29" t="s">
        <v>1275</v>
      </c>
      <c r="F18" s="30" t="s">
        <v>117</v>
      </c>
      <c r="G18" s="31">
        <v>10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1271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356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1276</v>
      </c>
      <c r="D22" t="s">
        <v>57</v>
      </c>
      <c r="E22" s="29" t="s">
        <v>1277</v>
      </c>
      <c r="F22" s="30" t="s">
        <v>117</v>
      </c>
      <c r="G22" s="31">
        <v>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1271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356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1278</v>
      </c>
      <c r="D26" t="s">
        <v>57</v>
      </c>
      <c r="E26" s="29" t="s">
        <v>1279</v>
      </c>
      <c r="F26" s="30" t="s">
        <v>54</v>
      </c>
      <c r="G26" s="31">
        <v>2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1271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356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1280</v>
      </c>
      <c r="D30" t="s">
        <v>57</v>
      </c>
      <c r="E30" s="29" t="s">
        <v>1281</v>
      </c>
      <c r="F30" s="30" t="s">
        <v>54</v>
      </c>
      <c r="G30" s="31">
        <v>2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1271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</v>
      </c>
    </row>
    <row r="32" spans="1:16" ht="12.75" customHeight="1" x14ac:dyDescent="0.2">
      <c r="A32" s="33" t="s">
        <v>58</v>
      </c>
      <c r="E32" s="35" t="s">
        <v>356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51</v>
      </c>
      <c r="B34" s="10" t="s">
        <v>69</v>
      </c>
      <c r="C34" s="10" t="s">
        <v>1282</v>
      </c>
      <c r="D34" t="s">
        <v>57</v>
      </c>
      <c r="E34" s="29" t="s">
        <v>1283</v>
      </c>
      <c r="F34" s="30" t="s">
        <v>54</v>
      </c>
      <c r="G34" s="31">
        <v>3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1271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1284</v>
      </c>
    </row>
    <row r="36" spans="1:16" ht="12.75" customHeight="1" x14ac:dyDescent="0.2">
      <c r="A36" s="33" t="s">
        <v>58</v>
      </c>
      <c r="E36" s="35" t="s">
        <v>356</v>
      </c>
    </row>
    <row r="37" spans="1:16" ht="12.75" customHeight="1" x14ac:dyDescent="0.2">
      <c r="E37" s="34" t="s">
        <v>60</v>
      </c>
    </row>
    <row r="38" spans="1:16" ht="12.75" customHeight="1" x14ac:dyDescent="0.2">
      <c r="A38" t="s">
        <v>51</v>
      </c>
      <c r="B38" s="10" t="s">
        <v>101</v>
      </c>
      <c r="C38" s="10" t="s">
        <v>1285</v>
      </c>
      <c r="D38" t="s">
        <v>57</v>
      </c>
      <c r="E38" s="29" t="s">
        <v>1286</v>
      </c>
      <c r="F38" s="30" t="s">
        <v>109</v>
      </c>
      <c r="G38" s="31">
        <v>6.4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1271</v>
      </c>
      <c r="O38">
        <f>(M38*21)/100</f>
        <v>0</v>
      </c>
      <c r="P38" t="s">
        <v>27</v>
      </c>
    </row>
    <row r="39" spans="1:16" ht="12.75" customHeight="1" x14ac:dyDescent="0.2">
      <c r="A39" s="33" t="s">
        <v>56</v>
      </c>
      <c r="E39" s="34" t="s">
        <v>57</v>
      </c>
    </row>
    <row r="40" spans="1:16" ht="12.75" customHeight="1" x14ac:dyDescent="0.2">
      <c r="A40" s="33" t="s">
        <v>58</v>
      </c>
      <c r="E40" s="35" t="s">
        <v>356</v>
      </c>
    </row>
    <row r="41" spans="1:16" ht="12.75" customHeight="1" x14ac:dyDescent="0.2">
      <c r="E41" s="34" t="s">
        <v>60</v>
      </c>
    </row>
    <row r="42" spans="1:16" ht="12.75" customHeight="1" x14ac:dyDescent="0.2">
      <c r="A42" t="s">
        <v>51</v>
      </c>
      <c r="B42" s="10" t="s">
        <v>106</v>
      </c>
      <c r="C42" s="10" t="s">
        <v>1287</v>
      </c>
      <c r="D42" t="s">
        <v>57</v>
      </c>
      <c r="E42" s="29" t="s">
        <v>1288</v>
      </c>
      <c r="F42" s="30" t="s">
        <v>54</v>
      </c>
      <c r="G42" s="31">
        <v>2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1271</v>
      </c>
      <c r="O42">
        <f>(M42*21)/100</f>
        <v>0</v>
      </c>
      <c r="P42" t="s">
        <v>27</v>
      </c>
    </row>
    <row r="43" spans="1:16" ht="12.75" customHeight="1" x14ac:dyDescent="0.2">
      <c r="A43" s="33" t="s">
        <v>56</v>
      </c>
      <c r="E43" s="34" t="s">
        <v>57</v>
      </c>
    </row>
    <row r="44" spans="1:16" ht="12.75" customHeight="1" x14ac:dyDescent="0.2">
      <c r="A44" s="33" t="s">
        <v>58</v>
      </c>
      <c r="E44" s="35" t="s">
        <v>1289</v>
      </c>
    </row>
    <row r="45" spans="1:16" ht="12.75" customHeight="1" x14ac:dyDescent="0.2">
      <c r="E45" s="34" t="s">
        <v>60</v>
      </c>
    </row>
    <row r="46" spans="1:16" ht="12.75" customHeight="1" x14ac:dyDescent="0.2">
      <c r="A46" t="s">
        <v>51</v>
      </c>
      <c r="B46" s="10" t="s">
        <v>110</v>
      </c>
      <c r="C46" s="10" t="s">
        <v>1290</v>
      </c>
      <c r="D46" t="s">
        <v>57</v>
      </c>
      <c r="E46" s="29" t="s">
        <v>1291</v>
      </c>
      <c r="F46" s="30" t="s">
        <v>109</v>
      </c>
      <c r="G46" s="31">
        <v>0.2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1271</v>
      </c>
      <c r="O46">
        <f>(M46*21)/100</f>
        <v>0</v>
      </c>
      <c r="P46" t="s">
        <v>27</v>
      </c>
    </row>
    <row r="47" spans="1:16" ht="12.75" customHeight="1" x14ac:dyDescent="0.2">
      <c r="A47" s="33" t="s">
        <v>56</v>
      </c>
      <c r="E47" s="34" t="s">
        <v>1292</v>
      </c>
    </row>
    <row r="48" spans="1:16" ht="12.75" customHeight="1" x14ac:dyDescent="0.2">
      <c r="A48" s="33" t="s">
        <v>58</v>
      </c>
      <c r="E48" s="35" t="s">
        <v>356</v>
      </c>
    </row>
    <row r="49" spans="1:16" ht="12.75" customHeight="1" x14ac:dyDescent="0.2">
      <c r="E49" s="34" t="s">
        <v>60</v>
      </c>
    </row>
    <row r="50" spans="1:16" ht="12.75" customHeight="1" x14ac:dyDescent="0.2">
      <c r="A50" t="s">
        <v>51</v>
      </c>
      <c r="B50" s="10" t="s">
        <v>114</v>
      </c>
      <c r="C50" s="10" t="s">
        <v>1293</v>
      </c>
      <c r="D50" t="s">
        <v>57</v>
      </c>
      <c r="E50" s="29" t="s">
        <v>1294</v>
      </c>
      <c r="F50" s="30" t="s">
        <v>109</v>
      </c>
      <c r="G50" s="31">
        <v>1.5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1271</v>
      </c>
      <c r="O50">
        <f>(M50*21)/100</f>
        <v>0</v>
      </c>
      <c r="P50" t="s">
        <v>27</v>
      </c>
    </row>
    <row r="51" spans="1:16" ht="12.75" customHeight="1" x14ac:dyDescent="0.2">
      <c r="A51" s="33" t="s">
        <v>56</v>
      </c>
      <c r="E51" s="34" t="s">
        <v>57</v>
      </c>
    </row>
    <row r="52" spans="1:16" ht="12.75" customHeight="1" x14ac:dyDescent="0.2">
      <c r="A52" s="33" t="s">
        <v>58</v>
      </c>
      <c r="E52" s="35" t="s">
        <v>1295</v>
      </c>
    </row>
    <row r="53" spans="1:16" ht="12.75" customHeight="1" x14ac:dyDescent="0.2">
      <c r="E53" s="34" t="s">
        <v>60</v>
      </c>
    </row>
    <row r="54" spans="1:16" ht="12.75" customHeight="1" x14ac:dyDescent="0.2">
      <c r="A54" t="s">
        <v>51</v>
      </c>
      <c r="B54" s="10" t="s">
        <v>120</v>
      </c>
      <c r="C54" s="10" t="s">
        <v>1296</v>
      </c>
      <c r="D54" t="s">
        <v>57</v>
      </c>
      <c r="E54" s="29" t="s">
        <v>1297</v>
      </c>
      <c r="F54" s="30" t="s">
        <v>678</v>
      </c>
      <c r="G54" s="31">
        <v>4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1271</v>
      </c>
      <c r="O54">
        <f>(M54*21)/100</f>
        <v>0</v>
      </c>
      <c r="P54" t="s">
        <v>27</v>
      </c>
    </row>
    <row r="55" spans="1:16" ht="12.75" customHeight="1" x14ac:dyDescent="0.2">
      <c r="A55" s="33" t="s">
        <v>56</v>
      </c>
      <c r="E55" s="34" t="s">
        <v>1298</v>
      </c>
    </row>
    <row r="56" spans="1:16" ht="12.75" customHeight="1" x14ac:dyDescent="0.2">
      <c r="A56" s="33" t="s">
        <v>58</v>
      </c>
      <c r="E56" s="35" t="s">
        <v>356</v>
      </c>
    </row>
    <row r="57" spans="1:16" ht="12.75" customHeight="1" x14ac:dyDescent="0.2">
      <c r="E57" s="34" t="s">
        <v>60</v>
      </c>
    </row>
    <row r="58" spans="1:16" ht="12.75" customHeight="1" x14ac:dyDescent="0.2">
      <c r="A58" t="s">
        <v>51</v>
      </c>
      <c r="B58" s="10" t="s">
        <v>123</v>
      </c>
      <c r="C58" s="10" t="s">
        <v>1299</v>
      </c>
      <c r="D58" t="s">
        <v>57</v>
      </c>
      <c r="E58" s="29" t="s">
        <v>1300</v>
      </c>
      <c r="F58" s="30" t="s">
        <v>130</v>
      </c>
      <c r="G58" s="31">
        <v>40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1271</v>
      </c>
      <c r="O58">
        <f>(M58*21)/100</f>
        <v>0</v>
      </c>
      <c r="P58" t="s">
        <v>27</v>
      </c>
    </row>
    <row r="59" spans="1:16" ht="12.75" customHeight="1" x14ac:dyDescent="0.2">
      <c r="A59" s="33" t="s">
        <v>56</v>
      </c>
      <c r="E59" s="34" t="s">
        <v>57</v>
      </c>
    </row>
    <row r="60" spans="1:16" ht="12.75" customHeight="1" x14ac:dyDescent="0.2">
      <c r="A60" s="33" t="s">
        <v>58</v>
      </c>
      <c r="E60" s="35" t="s">
        <v>356</v>
      </c>
    </row>
    <row r="61" spans="1:16" ht="12.75" customHeight="1" x14ac:dyDescent="0.2">
      <c r="E61" s="34" t="s">
        <v>60</v>
      </c>
    </row>
    <row r="62" spans="1:16" ht="12.75" customHeight="1" x14ac:dyDescent="0.2">
      <c r="A62" t="s">
        <v>51</v>
      </c>
      <c r="B62" s="10" t="s">
        <v>127</v>
      </c>
      <c r="C62" s="10" t="s">
        <v>1301</v>
      </c>
      <c r="D62" t="s">
        <v>57</v>
      </c>
      <c r="E62" s="29" t="s">
        <v>1302</v>
      </c>
      <c r="F62" s="30" t="s">
        <v>130</v>
      </c>
      <c r="G62" s="31">
        <v>40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1271</v>
      </c>
      <c r="O62">
        <f>(M62*21)/100</f>
        <v>0</v>
      </c>
      <c r="P62" t="s">
        <v>27</v>
      </c>
    </row>
    <row r="63" spans="1:16" ht="12.75" customHeight="1" x14ac:dyDescent="0.2">
      <c r="A63" s="33" t="s">
        <v>56</v>
      </c>
      <c r="E63" s="34" t="s">
        <v>57</v>
      </c>
    </row>
    <row r="64" spans="1:16" ht="12.75" customHeight="1" x14ac:dyDescent="0.2">
      <c r="A64" s="33" t="s">
        <v>58</v>
      </c>
      <c r="E64" s="35" t="s">
        <v>356</v>
      </c>
    </row>
    <row r="65" spans="1:16" ht="12.75" customHeight="1" x14ac:dyDescent="0.2">
      <c r="E65" s="34" t="s">
        <v>60</v>
      </c>
    </row>
    <row r="66" spans="1:16" ht="12.75" customHeight="1" x14ac:dyDescent="0.2">
      <c r="A66" t="s">
        <v>51</v>
      </c>
      <c r="B66" s="10" t="s">
        <v>133</v>
      </c>
      <c r="C66" s="10" t="s">
        <v>1303</v>
      </c>
      <c r="D66" t="s">
        <v>57</v>
      </c>
      <c r="E66" s="29" t="s">
        <v>1304</v>
      </c>
      <c r="F66" s="30" t="s">
        <v>130</v>
      </c>
      <c r="G66" s="31">
        <v>40</v>
      </c>
      <c r="H66" s="30">
        <v>0</v>
      </c>
      <c r="I66" s="30">
        <f>ROUND(G66*H66,6)</f>
        <v>0</v>
      </c>
      <c r="L66" s="32">
        <v>0</v>
      </c>
      <c r="M66" s="27">
        <f>ROUND(ROUND(L66,2)*ROUND(G66,3),2)</f>
        <v>0</v>
      </c>
      <c r="N66" s="30" t="s">
        <v>1271</v>
      </c>
      <c r="O66">
        <f>(M66*21)/100</f>
        <v>0</v>
      </c>
      <c r="P66" t="s">
        <v>27</v>
      </c>
    </row>
    <row r="67" spans="1:16" ht="12.75" customHeight="1" x14ac:dyDescent="0.2">
      <c r="A67" s="33" t="s">
        <v>56</v>
      </c>
      <c r="E67" s="34" t="s">
        <v>57</v>
      </c>
    </row>
    <row r="68" spans="1:16" ht="12.75" customHeight="1" x14ac:dyDescent="0.2">
      <c r="A68" s="33" t="s">
        <v>58</v>
      </c>
      <c r="E68" s="35" t="s">
        <v>356</v>
      </c>
    </row>
    <row r="69" spans="1:16" ht="12.75" customHeight="1" x14ac:dyDescent="0.2">
      <c r="E69" s="34" t="s">
        <v>60</v>
      </c>
    </row>
    <row r="70" spans="1:16" ht="12.75" customHeight="1" x14ac:dyDescent="0.2">
      <c r="A70" t="s">
        <v>51</v>
      </c>
      <c r="B70" s="10" t="s">
        <v>139</v>
      </c>
      <c r="C70" s="10" t="s">
        <v>1305</v>
      </c>
      <c r="D70" t="s">
        <v>57</v>
      </c>
      <c r="E70" s="29" t="s">
        <v>1306</v>
      </c>
      <c r="F70" s="30" t="s">
        <v>130</v>
      </c>
      <c r="G70" s="31">
        <v>40</v>
      </c>
      <c r="H70" s="30">
        <v>0</v>
      </c>
      <c r="I70" s="30">
        <f>ROUND(G70*H70,6)</f>
        <v>0</v>
      </c>
      <c r="L70" s="32">
        <v>0</v>
      </c>
      <c r="M70" s="27">
        <f>ROUND(ROUND(L70,2)*ROUND(G70,3),2)</f>
        <v>0</v>
      </c>
      <c r="N70" s="30" t="s">
        <v>1271</v>
      </c>
      <c r="O70">
        <f>(M70*21)/100</f>
        <v>0</v>
      </c>
      <c r="P70" t="s">
        <v>27</v>
      </c>
    </row>
    <row r="71" spans="1:16" ht="12.75" customHeight="1" x14ac:dyDescent="0.2">
      <c r="A71" s="33" t="s">
        <v>56</v>
      </c>
      <c r="E71" s="34" t="s">
        <v>57</v>
      </c>
    </row>
    <row r="72" spans="1:16" ht="12.75" customHeight="1" x14ac:dyDescent="0.2">
      <c r="A72" s="33" t="s">
        <v>58</v>
      </c>
      <c r="E72" s="35" t="s">
        <v>356</v>
      </c>
    </row>
    <row r="73" spans="1:16" ht="12.75" customHeight="1" x14ac:dyDescent="0.2">
      <c r="E73" s="34" t="s">
        <v>60</v>
      </c>
    </row>
    <row r="74" spans="1:16" ht="12.75" customHeight="1" x14ac:dyDescent="0.2">
      <c r="A74" t="s">
        <v>51</v>
      </c>
      <c r="B74" s="10" t="s">
        <v>144</v>
      </c>
      <c r="C74" s="10" t="s">
        <v>1307</v>
      </c>
      <c r="D74" t="s">
        <v>57</v>
      </c>
      <c r="E74" s="29" t="s">
        <v>1308</v>
      </c>
      <c r="F74" s="30" t="s">
        <v>130</v>
      </c>
      <c r="G74" s="31">
        <v>3</v>
      </c>
      <c r="H74" s="30">
        <v>0</v>
      </c>
      <c r="I74" s="30">
        <f>ROUND(G74*H74,6)</f>
        <v>0</v>
      </c>
      <c r="L74" s="32">
        <v>0</v>
      </c>
      <c r="M74" s="27">
        <f>ROUND(ROUND(L74,2)*ROUND(G74,3),2)</f>
        <v>0</v>
      </c>
      <c r="N74" s="30" t="s">
        <v>1271</v>
      </c>
      <c r="O74">
        <f>(M74*21)/100</f>
        <v>0</v>
      </c>
      <c r="P74" t="s">
        <v>27</v>
      </c>
    </row>
    <row r="75" spans="1:16" ht="12.75" customHeight="1" x14ac:dyDescent="0.2">
      <c r="A75" s="33" t="s">
        <v>56</v>
      </c>
      <c r="E75" s="34" t="s">
        <v>57</v>
      </c>
    </row>
    <row r="76" spans="1:16" ht="12.75" customHeight="1" x14ac:dyDescent="0.2">
      <c r="A76" s="33" t="s">
        <v>58</v>
      </c>
      <c r="E76" s="35" t="s">
        <v>356</v>
      </c>
    </row>
    <row r="77" spans="1:16" ht="12.75" customHeight="1" x14ac:dyDescent="0.2">
      <c r="E77" s="34" t="s">
        <v>60</v>
      </c>
    </row>
    <row r="78" spans="1:16" ht="12.75" customHeight="1" x14ac:dyDescent="0.2">
      <c r="A78" t="s">
        <v>51</v>
      </c>
      <c r="B78" s="10" t="s">
        <v>150</v>
      </c>
      <c r="C78" s="10" t="s">
        <v>1309</v>
      </c>
      <c r="D78" t="s">
        <v>57</v>
      </c>
      <c r="E78" s="29" t="s">
        <v>1310</v>
      </c>
      <c r="F78" s="30" t="s">
        <v>130</v>
      </c>
      <c r="G78" s="31">
        <v>3</v>
      </c>
      <c r="H78" s="30">
        <v>0</v>
      </c>
      <c r="I78" s="30">
        <f>ROUND(G78*H78,6)</f>
        <v>0</v>
      </c>
      <c r="L78" s="32">
        <v>0</v>
      </c>
      <c r="M78" s="27">
        <f>ROUND(ROUND(L78,2)*ROUND(G78,3),2)</f>
        <v>0</v>
      </c>
      <c r="N78" s="30" t="s">
        <v>1271</v>
      </c>
      <c r="O78">
        <f>(M78*21)/100</f>
        <v>0</v>
      </c>
      <c r="P78" t="s">
        <v>27</v>
      </c>
    </row>
    <row r="79" spans="1:16" ht="12.75" customHeight="1" x14ac:dyDescent="0.2">
      <c r="A79" s="33" t="s">
        <v>56</v>
      </c>
      <c r="E79" s="34" t="s">
        <v>57</v>
      </c>
    </row>
    <row r="80" spans="1:16" ht="12.75" customHeight="1" x14ac:dyDescent="0.2">
      <c r="A80" s="33" t="s">
        <v>58</v>
      </c>
      <c r="E80" s="35" t="s">
        <v>356</v>
      </c>
    </row>
    <row r="81" spans="1:16" ht="12.75" customHeight="1" x14ac:dyDescent="0.2">
      <c r="E81" s="34" t="s">
        <v>60</v>
      </c>
    </row>
    <row r="82" spans="1:16" ht="12.75" customHeight="1" x14ac:dyDescent="0.2">
      <c r="A82" t="s">
        <v>51</v>
      </c>
      <c r="B82" s="10" t="s">
        <v>154</v>
      </c>
      <c r="C82" s="10" t="s">
        <v>1311</v>
      </c>
      <c r="D82" t="s">
        <v>57</v>
      </c>
      <c r="E82" s="29" t="s">
        <v>1312</v>
      </c>
      <c r="F82" s="30" t="s">
        <v>109</v>
      </c>
      <c r="G82" s="31">
        <v>16</v>
      </c>
      <c r="H82" s="30">
        <v>0</v>
      </c>
      <c r="I82" s="30">
        <f>ROUND(G82*H82,6)</f>
        <v>0</v>
      </c>
      <c r="L82" s="32">
        <v>0</v>
      </c>
      <c r="M82" s="27">
        <f>ROUND(ROUND(L82,2)*ROUND(G82,3),2)</f>
        <v>0</v>
      </c>
      <c r="N82" s="30" t="s">
        <v>1271</v>
      </c>
      <c r="O82">
        <f>(M82*21)/100</f>
        <v>0</v>
      </c>
      <c r="P82" t="s">
        <v>27</v>
      </c>
    </row>
    <row r="83" spans="1:16" ht="12.75" customHeight="1" x14ac:dyDescent="0.2">
      <c r="A83" s="33" t="s">
        <v>56</v>
      </c>
      <c r="E83" s="34" t="s">
        <v>57</v>
      </c>
    </row>
    <row r="84" spans="1:16" ht="12.75" customHeight="1" x14ac:dyDescent="0.2">
      <c r="A84" s="33" t="s">
        <v>58</v>
      </c>
      <c r="E84" s="35" t="s">
        <v>1313</v>
      </c>
    </row>
    <row r="85" spans="1:16" ht="12.75" customHeight="1" x14ac:dyDescent="0.2">
      <c r="E85" s="34" t="s">
        <v>60</v>
      </c>
    </row>
    <row r="86" spans="1:16" ht="12.75" customHeight="1" x14ac:dyDescent="0.2">
      <c r="A86" t="s">
        <v>51</v>
      </c>
      <c r="B86" s="10" t="s">
        <v>158</v>
      </c>
      <c r="C86" s="10" t="s">
        <v>1314</v>
      </c>
      <c r="D86" t="s">
        <v>57</v>
      </c>
      <c r="E86" s="29" t="s">
        <v>362</v>
      </c>
      <c r="F86" s="30" t="s">
        <v>130</v>
      </c>
      <c r="G86" s="31">
        <v>25.5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136</v>
      </c>
      <c r="O86">
        <f>(M86*21)/100</f>
        <v>0</v>
      </c>
      <c r="P86" t="s">
        <v>27</v>
      </c>
    </row>
    <row r="87" spans="1:16" ht="12.75" customHeight="1" x14ac:dyDescent="0.2">
      <c r="A87" s="33" t="s">
        <v>56</v>
      </c>
      <c r="E87" s="34" t="s">
        <v>57</v>
      </c>
    </row>
    <row r="88" spans="1:16" ht="12.75" customHeight="1" x14ac:dyDescent="0.2">
      <c r="A88" s="33" t="s">
        <v>58</v>
      </c>
      <c r="E88" s="35" t="s">
        <v>356</v>
      </c>
    </row>
    <row r="89" spans="1:16" ht="12.75" customHeight="1" x14ac:dyDescent="0.2">
      <c r="E89" s="34" t="s">
        <v>60</v>
      </c>
    </row>
    <row r="90" spans="1:16" ht="12.75" customHeight="1" x14ac:dyDescent="0.2">
      <c r="A90" t="s">
        <v>51</v>
      </c>
      <c r="B90" s="10" t="s">
        <v>162</v>
      </c>
      <c r="C90" s="10" t="s">
        <v>1315</v>
      </c>
      <c r="D90" t="s">
        <v>57</v>
      </c>
      <c r="E90" s="29" t="s">
        <v>1316</v>
      </c>
      <c r="F90" s="30" t="s">
        <v>130</v>
      </c>
      <c r="G90" s="31">
        <v>15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1271</v>
      </c>
      <c r="O90">
        <f>(M90*21)/100</f>
        <v>0</v>
      </c>
      <c r="P90" t="s">
        <v>27</v>
      </c>
    </row>
    <row r="91" spans="1:16" ht="12.75" customHeight="1" x14ac:dyDescent="0.2">
      <c r="A91" s="33" t="s">
        <v>56</v>
      </c>
      <c r="E91" s="34" t="s">
        <v>57</v>
      </c>
    </row>
    <row r="92" spans="1:16" ht="12.75" customHeight="1" x14ac:dyDescent="0.2">
      <c r="A92" s="33" t="s">
        <v>58</v>
      </c>
      <c r="E92" s="35" t="s">
        <v>356</v>
      </c>
    </row>
    <row r="93" spans="1:16" ht="12.75" customHeight="1" x14ac:dyDescent="0.2">
      <c r="E93" s="34" t="s">
        <v>60</v>
      </c>
    </row>
    <row r="94" spans="1:16" ht="12.75" customHeight="1" x14ac:dyDescent="0.2">
      <c r="A94" t="s">
        <v>51</v>
      </c>
      <c r="B94" s="10" t="s">
        <v>166</v>
      </c>
      <c r="C94" s="10" t="s">
        <v>1317</v>
      </c>
      <c r="D94" t="s">
        <v>57</v>
      </c>
      <c r="E94" s="29" t="s">
        <v>1318</v>
      </c>
      <c r="F94" s="30" t="s">
        <v>117</v>
      </c>
      <c r="G94" s="31">
        <v>32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1271</v>
      </c>
      <c r="O94">
        <f>(M94*21)/100</f>
        <v>0</v>
      </c>
      <c r="P94" t="s">
        <v>27</v>
      </c>
    </row>
    <row r="95" spans="1:16" ht="12.75" customHeight="1" x14ac:dyDescent="0.2">
      <c r="A95" s="33" t="s">
        <v>56</v>
      </c>
      <c r="E95" s="34" t="s">
        <v>57</v>
      </c>
    </row>
    <row r="96" spans="1:16" ht="12.75" customHeight="1" x14ac:dyDescent="0.2">
      <c r="A96" s="33" t="s">
        <v>58</v>
      </c>
      <c r="E96" s="35" t="s">
        <v>1319</v>
      </c>
    </row>
    <row r="97" spans="1:16" ht="12.75" customHeight="1" x14ac:dyDescent="0.2">
      <c r="E97" s="34" t="s">
        <v>60</v>
      </c>
    </row>
    <row r="98" spans="1:16" ht="12.75" customHeight="1" x14ac:dyDescent="0.2">
      <c r="A98" t="s">
        <v>51</v>
      </c>
      <c r="B98" s="10" t="s">
        <v>170</v>
      </c>
      <c r="C98" s="10" t="s">
        <v>1320</v>
      </c>
      <c r="D98" t="s">
        <v>57</v>
      </c>
      <c r="E98" s="29" t="s">
        <v>1321</v>
      </c>
      <c r="F98" s="30" t="s">
        <v>130</v>
      </c>
      <c r="G98" s="31">
        <v>170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1271</v>
      </c>
      <c r="O98">
        <f>(M98*21)/100</f>
        <v>0</v>
      </c>
      <c r="P98" t="s">
        <v>27</v>
      </c>
    </row>
    <row r="99" spans="1:16" ht="12.75" customHeight="1" x14ac:dyDescent="0.2">
      <c r="A99" s="33" t="s">
        <v>56</v>
      </c>
      <c r="E99" s="34" t="s">
        <v>57</v>
      </c>
    </row>
    <row r="100" spans="1:16" ht="12.75" customHeight="1" x14ac:dyDescent="0.2">
      <c r="A100" s="33" t="s">
        <v>58</v>
      </c>
      <c r="E100" s="35" t="s">
        <v>356</v>
      </c>
    </row>
    <row r="101" spans="1:16" ht="12.75" customHeight="1" x14ac:dyDescent="0.2">
      <c r="E101" s="34" t="s">
        <v>60</v>
      </c>
    </row>
    <row r="102" spans="1:16" ht="12.75" customHeight="1" x14ac:dyDescent="0.2">
      <c r="A102" t="s">
        <v>51</v>
      </c>
      <c r="B102" s="10" t="s">
        <v>174</v>
      </c>
      <c r="C102" s="10" t="s">
        <v>1322</v>
      </c>
      <c r="D102" t="s">
        <v>57</v>
      </c>
      <c r="E102" s="29" t="s">
        <v>1323</v>
      </c>
      <c r="F102" s="30" t="s">
        <v>54</v>
      </c>
      <c r="G102" s="31">
        <v>2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1271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56</v>
      </c>
      <c r="E103" s="34" t="s">
        <v>57</v>
      </c>
    </row>
    <row r="104" spans="1:16" ht="12.75" customHeight="1" x14ac:dyDescent="0.2">
      <c r="A104" s="33" t="s">
        <v>58</v>
      </c>
      <c r="E104" s="35" t="s">
        <v>356</v>
      </c>
    </row>
    <row r="105" spans="1:16" ht="12.75" customHeight="1" x14ac:dyDescent="0.2">
      <c r="E105" s="34" t="s">
        <v>60</v>
      </c>
    </row>
    <row r="106" spans="1:16" ht="12.75" customHeight="1" x14ac:dyDescent="0.2">
      <c r="A106" t="s">
        <v>51</v>
      </c>
      <c r="B106" s="10" t="s">
        <v>156</v>
      </c>
      <c r="C106" s="10" t="s">
        <v>1324</v>
      </c>
      <c r="D106" t="s">
        <v>57</v>
      </c>
      <c r="E106" s="29" t="s">
        <v>1325</v>
      </c>
      <c r="F106" s="30" t="s">
        <v>54</v>
      </c>
      <c r="G106" s="31">
        <v>5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1271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56</v>
      </c>
      <c r="E107" s="34" t="s">
        <v>57</v>
      </c>
    </row>
    <row r="108" spans="1:16" ht="12.75" customHeight="1" x14ac:dyDescent="0.2">
      <c r="A108" s="33" t="s">
        <v>58</v>
      </c>
      <c r="E108" s="35" t="s">
        <v>356</v>
      </c>
    </row>
    <row r="109" spans="1:16" ht="12.75" customHeight="1" x14ac:dyDescent="0.2">
      <c r="E109" s="34" t="s">
        <v>60</v>
      </c>
    </row>
    <row r="110" spans="1:16" ht="12.75" customHeight="1" x14ac:dyDescent="0.2">
      <c r="A110" t="s">
        <v>51</v>
      </c>
      <c r="B110" s="10" t="s">
        <v>182</v>
      </c>
      <c r="C110" s="10" t="s">
        <v>1326</v>
      </c>
      <c r="D110" t="s">
        <v>57</v>
      </c>
      <c r="E110" s="29" t="s">
        <v>1327</v>
      </c>
      <c r="F110" s="30" t="s">
        <v>130</v>
      </c>
      <c r="G110" s="31">
        <v>100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1271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56</v>
      </c>
      <c r="E111" s="34" t="s">
        <v>57</v>
      </c>
    </row>
    <row r="112" spans="1:16" ht="12.75" customHeight="1" x14ac:dyDescent="0.2">
      <c r="A112" s="33" t="s">
        <v>58</v>
      </c>
      <c r="E112" s="35" t="s">
        <v>356</v>
      </c>
    </row>
    <row r="113" spans="1:16" ht="12.75" customHeight="1" x14ac:dyDescent="0.2">
      <c r="E113" s="34" t="s">
        <v>60</v>
      </c>
    </row>
    <row r="114" spans="1:16" ht="12.75" customHeight="1" x14ac:dyDescent="0.2">
      <c r="A114" t="s">
        <v>51</v>
      </c>
      <c r="B114" s="10" t="s">
        <v>187</v>
      </c>
      <c r="C114" s="10" t="s">
        <v>1328</v>
      </c>
      <c r="D114" t="s">
        <v>57</v>
      </c>
      <c r="E114" s="29" t="s">
        <v>1329</v>
      </c>
      <c r="F114" s="30" t="s">
        <v>130</v>
      </c>
      <c r="G114" s="31">
        <v>170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1271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57</v>
      </c>
    </row>
    <row r="116" spans="1:16" ht="12.75" customHeight="1" x14ac:dyDescent="0.2">
      <c r="A116" s="33" t="s">
        <v>58</v>
      </c>
      <c r="E116" s="35" t="s">
        <v>356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192</v>
      </c>
      <c r="C118" s="10" t="s">
        <v>1330</v>
      </c>
      <c r="D118" t="s">
        <v>57</v>
      </c>
      <c r="E118" s="29" t="s">
        <v>1331</v>
      </c>
      <c r="F118" s="30" t="s">
        <v>130</v>
      </c>
      <c r="G118" s="31">
        <v>170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1271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1332</v>
      </c>
    </row>
    <row r="120" spans="1:16" ht="12.75" customHeight="1" x14ac:dyDescent="0.2">
      <c r="A120" s="33" t="s">
        <v>58</v>
      </c>
      <c r="E120" s="35" t="s">
        <v>356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51</v>
      </c>
      <c r="B122" s="10" t="s">
        <v>197</v>
      </c>
      <c r="C122" s="10" t="s">
        <v>1333</v>
      </c>
      <c r="D122" t="s">
        <v>57</v>
      </c>
      <c r="E122" s="29" t="s">
        <v>1334</v>
      </c>
      <c r="F122" s="30" t="s">
        <v>130</v>
      </c>
      <c r="G122" s="31">
        <v>50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1271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57</v>
      </c>
    </row>
    <row r="124" spans="1:16" ht="12.75" customHeight="1" x14ac:dyDescent="0.2">
      <c r="A124" s="33" t="s">
        <v>58</v>
      </c>
      <c r="E124" s="35" t="s">
        <v>356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202</v>
      </c>
      <c r="C126" s="10" t="s">
        <v>1335</v>
      </c>
      <c r="D126" t="s">
        <v>57</v>
      </c>
      <c r="E126" s="29" t="s">
        <v>1336</v>
      </c>
      <c r="F126" s="30" t="s">
        <v>130</v>
      </c>
      <c r="G126" s="31">
        <v>20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1271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356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206</v>
      </c>
      <c r="C130" s="10" t="s">
        <v>1337</v>
      </c>
      <c r="D130" t="s">
        <v>57</v>
      </c>
      <c r="E130" s="29" t="s">
        <v>1338</v>
      </c>
      <c r="F130" s="30" t="s">
        <v>130</v>
      </c>
      <c r="G130" s="31">
        <v>30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1271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57</v>
      </c>
    </row>
    <row r="132" spans="1:16" ht="12.75" customHeight="1" x14ac:dyDescent="0.2">
      <c r="A132" s="33" t="s">
        <v>58</v>
      </c>
      <c r="E132" s="35" t="s">
        <v>356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186</v>
      </c>
      <c r="C134" s="10" t="s">
        <v>1339</v>
      </c>
      <c r="D134" t="s">
        <v>57</v>
      </c>
      <c r="E134" s="29" t="s">
        <v>1340</v>
      </c>
      <c r="F134" s="30" t="s">
        <v>130</v>
      </c>
      <c r="G134" s="31">
        <v>40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1271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356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214</v>
      </c>
      <c r="C138" s="10" t="s">
        <v>1341</v>
      </c>
      <c r="D138" t="s">
        <v>57</v>
      </c>
      <c r="E138" s="29" t="s">
        <v>1342</v>
      </c>
      <c r="F138" s="30" t="s">
        <v>130</v>
      </c>
      <c r="G138" s="31">
        <v>40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1271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356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217</v>
      </c>
      <c r="C142" s="10" t="s">
        <v>1343</v>
      </c>
      <c r="D142" t="s">
        <v>57</v>
      </c>
      <c r="E142" s="29" t="s">
        <v>1344</v>
      </c>
      <c r="F142" s="30" t="s">
        <v>130</v>
      </c>
      <c r="G142" s="31">
        <v>40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1271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356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220</v>
      </c>
      <c r="C146" s="10" t="s">
        <v>1345</v>
      </c>
      <c r="D146" t="s">
        <v>57</v>
      </c>
      <c r="E146" s="29" t="s">
        <v>1346</v>
      </c>
      <c r="F146" s="30" t="s">
        <v>130</v>
      </c>
      <c r="G146" s="31">
        <v>40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1271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356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224</v>
      </c>
      <c r="C150" s="10" t="s">
        <v>1347</v>
      </c>
      <c r="D150" t="s">
        <v>57</v>
      </c>
      <c r="E150" s="29" t="s">
        <v>1348</v>
      </c>
      <c r="F150" s="30" t="s">
        <v>130</v>
      </c>
      <c r="G150" s="31">
        <v>3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1271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356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227</v>
      </c>
      <c r="C154" s="10" t="s">
        <v>1349</v>
      </c>
      <c r="D154" t="s">
        <v>57</v>
      </c>
      <c r="E154" s="29" t="s">
        <v>1350</v>
      </c>
      <c r="F154" s="30" t="s">
        <v>130</v>
      </c>
      <c r="G154" s="31">
        <v>3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1271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57</v>
      </c>
    </row>
    <row r="156" spans="1:16" ht="12.75" customHeight="1" x14ac:dyDescent="0.2">
      <c r="A156" s="33" t="s">
        <v>58</v>
      </c>
      <c r="E156" s="35" t="s">
        <v>356</v>
      </c>
    </row>
    <row r="157" spans="1:16" ht="12.75" customHeight="1" x14ac:dyDescent="0.2">
      <c r="E157" s="34" t="s">
        <v>60</v>
      </c>
    </row>
    <row r="158" spans="1:16" ht="12.75" customHeight="1" x14ac:dyDescent="0.2">
      <c r="A158" t="s">
        <v>51</v>
      </c>
      <c r="B158" s="10" t="s">
        <v>230</v>
      </c>
      <c r="C158" s="10" t="s">
        <v>1351</v>
      </c>
      <c r="D158" t="s">
        <v>57</v>
      </c>
      <c r="E158" s="29" t="s">
        <v>1352</v>
      </c>
      <c r="F158" s="30" t="s">
        <v>109</v>
      </c>
      <c r="G158" s="31">
        <v>16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1271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56</v>
      </c>
      <c r="E159" s="34" t="s">
        <v>57</v>
      </c>
    </row>
    <row r="160" spans="1:16" ht="12.75" customHeight="1" x14ac:dyDescent="0.2">
      <c r="A160" s="33" t="s">
        <v>58</v>
      </c>
      <c r="E160" s="35" t="s">
        <v>356</v>
      </c>
    </row>
    <row r="161" spans="1:16" ht="12.75" customHeight="1" x14ac:dyDescent="0.2">
      <c r="E161" s="34" t="s">
        <v>60</v>
      </c>
    </row>
    <row r="162" spans="1:16" ht="12.75" customHeight="1" x14ac:dyDescent="0.2">
      <c r="A162" t="s">
        <v>51</v>
      </c>
      <c r="B162" s="10" t="s">
        <v>234</v>
      </c>
      <c r="C162" s="10" t="s">
        <v>1353</v>
      </c>
      <c r="D162" t="s">
        <v>57</v>
      </c>
      <c r="E162" s="29" t="s">
        <v>1354</v>
      </c>
      <c r="F162" s="30" t="s">
        <v>109</v>
      </c>
      <c r="G162" s="31">
        <v>2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1271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56</v>
      </c>
      <c r="E163" s="34" t="s">
        <v>57</v>
      </c>
    </row>
    <row r="164" spans="1:16" ht="12.75" customHeight="1" x14ac:dyDescent="0.2">
      <c r="A164" s="33" t="s">
        <v>58</v>
      </c>
      <c r="E164" s="35" t="s">
        <v>356</v>
      </c>
    </row>
    <row r="165" spans="1:16" ht="12.75" customHeight="1" x14ac:dyDescent="0.2">
      <c r="E165" s="34" t="s">
        <v>60</v>
      </c>
    </row>
    <row r="166" spans="1:16" ht="12.75" customHeight="1" x14ac:dyDescent="0.2">
      <c r="A166" t="s">
        <v>51</v>
      </c>
      <c r="B166" s="10" t="s">
        <v>238</v>
      </c>
      <c r="C166" s="10" t="s">
        <v>1355</v>
      </c>
      <c r="D166" t="s">
        <v>57</v>
      </c>
      <c r="E166" s="29" t="s">
        <v>1356</v>
      </c>
      <c r="F166" s="30" t="s">
        <v>82</v>
      </c>
      <c r="G166" s="31">
        <v>2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1271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56</v>
      </c>
      <c r="E167" s="34" t="s">
        <v>57</v>
      </c>
    </row>
    <row r="168" spans="1:16" ht="12.75" customHeight="1" x14ac:dyDescent="0.2">
      <c r="A168" s="33" t="s">
        <v>58</v>
      </c>
      <c r="E168" s="35" t="s">
        <v>356</v>
      </c>
    </row>
    <row r="169" spans="1:16" ht="12.75" customHeight="1" x14ac:dyDescent="0.2">
      <c r="E169" s="34" t="s">
        <v>60</v>
      </c>
    </row>
    <row r="170" spans="1:16" ht="12.75" customHeight="1" x14ac:dyDescent="0.2">
      <c r="A170" t="s">
        <v>51</v>
      </c>
      <c r="B170" s="10" t="s">
        <v>242</v>
      </c>
      <c r="C170" s="10" t="s">
        <v>1357</v>
      </c>
      <c r="D170" t="s">
        <v>57</v>
      </c>
      <c r="E170" s="29" t="s">
        <v>1358</v>
      </c>
      <c r="F170" s="30" t="s">
        <v>82</v>
      </c>
      <c r="G170" s="31">
        <v>20</v>
      </c>
      <c r="H170" s="30">
        <v>0</v>
      </c>
      <c r="I170" s="30">
        <f>ROUND(G170*H170,6)</f>
        <v>0</v>
      </c>
      <c r="L170" s="32">
        <v>0</v>
      </c>
      <c r="M170" s="27">
        <f>ROUND(ROUND(L170,2)*ROUND(G170,3),2)</f>
        <v>0</v>
      </c>
      <c r="N170" s="30" t="s">
        <v>1271</v>
      </c>
      <c r="O170">
        <f>(M170*21)/100</f>
        <v>0</v>
      </c>
      <c r="P170" t="s">
        <v>27</v>
      </c>
    </row>
    <row r="171" spans="1:16" ht="12.75" customHeight="1" x14ac:dyDescent="0.2">
      <c r="A171" s="33" t="s">
        <v>56</v>
      </c>
      <c r="E171" s="34" t="s">
        <v>57</v>
      </c>
    </row>
    <row r="172" spans="1:16" ht="12.75" customHeight="1" x14ac:dyDescent="0.2">
      <c r="A172" s="33" t="s">
        <v>58</v>
      </c>
      <c r="E172" s="35" t="s">
        <v>356</v>
      </c>
    </row>
    <row r="173" spans="1:16" ht="12.75" customHeight="1" x14ac:dyDescent="0.2">
      <c r="E173" s="34" t="s">
        <v>60</v>
      </c>
    </row>
    <row r="174" spans="1:16" ht="12.75" customHeight="1" x14ac:dyDescent="0.2">
      <c r="A174" t="s">
        <v>51</v>
      </c>
      <c r="B174" s="10" t="s">
        <v>248</v>
      </c>
      <c r="C174" s="10" t="s">
        <v>1359</v>
      </c>
      <c r="D174" t="s">
        <v>57</v>
      </c>
      <c r="E174" s="29" t="s">
        <v>1360</v>
      </c>
      <c r="F174" s="30" t="s">
        <v>117</v>
      </c>
      <c r="G174" s="31">
        <v>80</v>
      </c>
      <c r="H174" s="30">
        <v>0</v>
      </c>
      <c r="I174" s="30">
        <f>ROUND(G174*H174,6)</f>
        <v>0</v>
      </c>
      <c r="L174" s="32">
        <v>0</v>
      </c>
      <c r="M174" s="27">
        <f>ROUND(ROUND(L174,2)*ROUND(G174,3),2)</f>
        <v>0</v>
      </c>
      <c r="N174" s="30" t="s">
        <v>1271</v>
      </c>
      <c r="O174">
        <f>(M174*21)/100</f>
        <v>0</v>
      </c>
      <c r="P174" t="s">
        <v>27</v>
      </c>
    </row>
    <row r="175" spans="1:16" ht="12.75" customHeight="1" x14ac:dyDescent="0.2">
      <c r="A175" s="33" t="s">
        <v>56</v>
      </c>
      <c r="E175" s="34" t="s">
        <v>57</v>
      </c>
    </row>
    <row r="176" spans="1:16" ht="12.75" customHeight="1" x14ac:dyDescent="0.2">
      <c r="A176" s="33" t="s">
        <v>58</v>
      </c>
      <c r="E176" s="35" t="s">
        <v>356</v>
      </c>
    </row>
    <row r="177" spans="1:16" ht="12.75" customHeight="1" x14ac:dyDescent="0.2">
      <c r="E177" s="34" t="s">
        <v>60</v>
      </c>
    </row>
    <row r="178" spans="1:16" ht="12.75" customHeight="1" x14ac:dyDescent="0.2">
      <c r="A178" t="s">
        <v>51</v>
      </c>
      <c r="B178" s="10" t="s">
        <v>251</v>
      </c>
      <c r="C178" s="10" t="s">
        <v>1361</v>
      </c>
      <c r="D178" t="s">
        <v>57</v>
      </c>
      <c r="E178" s="29" t="s">
        <v>1362</v>
      </c>
      <c r="F178" s="30" t="s">
        <v>117</v>
      </c>
      <c r="G178" s="31">
        <v>80</v>
      </c>
      <c r="H178" s="30">
        <v>0</v>
      </c>
      <c r="I178" s="30">
        <f>ROUND(G178*H178,6)</f>
        <v>0</v>
      </c>
      <c r="L178" s="32">
        <v>0</v>
      </c>
      <c r="M178" s="27">
        <f>ROUND(ROUND(L178,2)*ROUND(G178,3),2)</f>
        <v>0</v>
      </c>
      <c r="N178" s="30" t="s">
        <v>1271</v>
      </c>
      <c r="O178">
        <f>(M178*21)/100</f>
        <v>0</v>
      </c>
      <c r="P178" t="s">
        <v>27</v>
      </c>
    </row>
    <row r="179" spans="1:16" ht="12.75" customHeight="1" x14ac:dyDescent="0.2">
      <c r="A179" s="33" t="s">
        <v>56</v>
      </c>
      <c r="E179" s="34" t="s">
        <v>57</v>
      </c>
    </row>
    <row r="180" spans="1:16" ht="12.75" customHeight="1" x14ac:dyDescent="0.2">
      <c r="A180" s="33" t="s">
        <v>58</v>
      </c>
      <c r="E180" s="35" t="s">
        <v>356</v>
      </c>
    </row>
    <row r="181" spans="1:16" ht="12.75" customHeight="1" x14ac:dyDescent="0.2">
      <c r="E181" s="34" t="s">
        <v>60</v>
      </c>
    </row>
    <row r="182" spans="1:16" ht="12.75" customHeight="1" x14ac:dyDescent="0.2">
      <c r="A182" t="s">
        <v>51</v>
      </c>
      <c r="B182" s="10" t="s">
        <v>256</v>
      </c>
      <c r="C182" s="10" t="s">
        <v>1363</v>
      </c>
      <c r="D182" t="s">
        <v>57</v>
      </c>
      <c r="E182" s="29" t="s">
        <v>1364</v>
      </c>
      <c r="F182" s="30" t="s">
        <v>117</v>
      </c>
      <c r="G182" s="31">
        <v>50</v>
      </c>
      <c r="H182" s="30">
        <v>0</v>
      </c>
      <c r="I182" s="30">
        <f>ROUND(G182*H182,6)</f>
        <v>0</v>
      </c>
      <c r="L182" s="32">
        <v>0</v>
      </c>
      <c r="M182" s="27">
        <f>ROUND(ROUND(L182,2)*ROUND(G182,3),2)</f>
        <v>0</v>
      </c>
      <c r="N182" s="30" t="s">
        <v>1271</v>
      </c>
      <c r="O182">
        <f>(M182*21)/100</f>
        <v>0</v>
      </c>
      <c r="P182" t="s">
        <v>27</v>
      </c>
    </row>
    <row r="183" spans="1:16" ht="12.75" customHeight="1" x14ac:dyDescent="0.2">
      <c r="A183" s="33" t="s">
        <v>56</v>
      </c>
      <c r="E183" s="34" t="s">
        <v>1365</v>
      </c>
    </row>
    <row r="184" spans="1:16" ht="12.75" customHeight="1" x14ac:dyDescent="0.2">
      <c r="A184" s="33" t="s">
        <v>58</v>
      </c>
      <c r="E184" s="35" t="s">
        <v>356</v>
      </c>
    </row>
    <row r="185" spans="1:16" ht="12.75" customHeight="1" x14ac:dyDescent="0.2">
      <c r="E185" s="34" t="s">
        <v>60</v>
      </c>
    </row>
    <row r="186" spans="1:16" ht="12.75" customHeight="1" x14ac:dyDescent="0.2">
      <c r="A186" t="s">
        <v>51</v>
      </c>
      <c r="B186" s="10" t="s">
        <v>260</v>
      </c>
      <c r="C186" s="10" t="s">
        <v>1366</v>
      </c>
      <c r="D186" t="s">
        <v>57</v>
      </c>
      <c r="E186" s="29" t="s">
        <v>1367</v>
      </c>
      <c r="F186" s="30" t="s">
        <v>82</v>
      </c>
      <c r="G186" s="31">
        <v>4.125</v>
      </c>
      <c r="H186" s="30">
        <v>0</v>
      </c>
      <c r="I186" s="30">
        <f>ROUND(G186*H186,6)</f>
        <v>0</v>
      </c>
      <c r="L186" s="32">
        <v>0</v>
      </c>
      <c r="M186" s="27">
        <f>ROUND(ROUND(L186,2)*ROUND(G186,3),2)</f>
        <v>0</v>
      </c>
      <c r="N186" s="30" t="s">
        <v>1271</v>
      </c>
      <c r="O186">
        <f>(M186*21)/100</f>
        <v>0</v>
      </c>
      <c r="P186" t="s">
        <v>27</v>
      </c>
    </row>
    <row r="187" spans="1:16" ht="12.75" customHeight="1" x14ac:dyDescent="0.2">
      <c r="A187" s="33" t="s">
        <v>56</v>
      </c>
      <c r="E187" s="34" t="s">
        <v>1368</v>
      </c>
    </row>
    <row r="188" spans="1:16" ht="12.75" customHeight="1" x14ac:dyDescent="0.2">
      <c r="A188" s="33" t="s">
        <v>58</v>
      </c>
      <c r="E188" s="35" t="s">
        <v>356</v>
      </c>
    </row>
    <row r="189" spans="1:16" ht="12.75" customHeight="1" x14ac:dyDescent="0.2">
      <c r="E189" s="34" t="s">
        <v>60</v>
      </c>
    </row>
    <row r="190" spans="1:16" ht="12.75" customHeight="1" x14ac:dyDescent="0.2">
      <c r="A190" t="s">
        <v>48</v>
      </c>
      <c r="C190" s="11" t="s">
        <v>69</v>
      </c>
      <c r="E190" s="28" t="s">
        <v>1369</v>
      </c>
      <c r="J190" s="27">
        <f>0</f>
        <v>0</v>
      </c>
      <c r="K190" s="27">
        <f>0</f>
        <v>0</v>
      </c>
      <c r="L190" s="27">
        <f>0+L191+L195+L199+L203+L207+L211+L215+L219+L223+L227+L231+L235+L239+L243+L247+L251+L255+L259+L263+L267+L271+L275+L279+L283+L287+L291+L295+L299+L303+L307+L311</f>
        <v>0</v>
      </c>
      <c r="M190" s="27">
        <f>0+M191+M195+M199+M203+M207+M211+M215+M219+M223+M227+M231+M235+M239+M243+M247+M251+M255+M259+M263+M267+M271+M275+M279+M283+M287+M291+M295+M299+M303+M307+M311</f>
        <v>0</v>
      </c>
    </row>
    <row r="191" spans="1:16" ht="12.75" customHeight="1" x14ac:dyDescent="0.2">
      <c r="A191" t="s">
        <v>51</v>
      </c>
      <c r="B191" s="10" t="s">
        <v>264</v>
      </c>
      <c r="C191" s="10" t="s">
        <v>1370</v>
      </c>
      <c r="D191" t="s">
        <v>57</v>
      </c>
      <c r="E191" s="29" t="s">
        <v>1371</v>
      </c>
      <c r="F191" s="30" t="s">
        <v>130</v>
      </c>
      <c r="G191" s="31">
        <v>170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1271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356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268</v>
      </c>
      <c r="C195" s="10" t="s">
        <v>1372</v>
      </c>
      <c r="D195" t="s">
        <v>57</v>
      </c>
      <c r="E195" s="29" t="s">
        <v>1373</v>
      </c>
      <c r="F195" s="30" t="s">
        <v>130</v>
      </c>
      <c r="G195" s="31">
        <v>170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1271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57</v>
      </c>
    </row>
    <row r="197" spans="1:16" ht="12.75" customHeight="1" x14ac:dyDescent="0.2">
      <c r="A197" s="33" t="s">
        <v>58</v>
      </c>
      <c r="E197" s="35" t="s">
        <v>356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272</v>
      </c>
      <c r="C199" s="10" t="s">
        <v>1374</v>
      </c>
      <c r="D199" t="s">
        <v>57</v>
      </c>
      <c r="E199" s="29" t="s">
        <v>1375</v>
      </c>
      <c r="F199" s="30" t="s">
        <v>54</v>
      </c>
      <c r="G199" s="31">
        <v>4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1271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57</v>
      </c>
    </row>
    <row r="201" spans="1:16" ht="12.75" customHeight="1" x14ac:dyDescent="0.2">
      <c r="A201" s="33" t="s">
        <v>58</v>
      </c>
      <c r="E201" s="35" t="s">
        <v>356</v>
      </c>
    </row>
    <row r="202" spans="1:16" ht="12.75" customHeight="1" x14ac:dyDescent="0.2">
      <c r="E202" s="34" t="s">
        <v>60</v>
      </c>
    </row>
    <row r="203" spans="1:16" ht="12.75" customHeight="1" x14ac:dyDescent="0.2">
      <c r="A203" t="s">
        <v>51</v>
      </c>
      <c r="B203" s="10" t="s">
        <v>276</v>
      </c>
      <c r="C203" s="10" t="s">
        <v>1376</v>
      </c>
      <c r="D203" t="s">
        <v>57</v>
      </c>
      <c r="E203" s="29" t="s">
        <v>1377</v>
      </c>
      <c r="F203" s="30" t="s">
        <v>54</v>
      </c>
      <c r="G203" s="31">
        <v>4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1271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56</v>
      </c>
      <c r="E204" s="34" t="s">
        <v>1378</v>
      </c>
    </row>
    <row r="205" spans="1:16" ht="12.75" customHeight="1" x14ac:dyDescent="0.2">
      <c r="A205" s="33" t="s">
        <v>58</v>
      </c>
      <c r="E205" s="35" t="s">
        <v>356</v>
      </c>
    </row>
    <row r="206" spans="1:16" ht="12.75" customHeight="1" x14ac:dyDescent="0.2">
      <c r="E206" s="34" t="s">
        <v>60</v>
      </c>
    </row>
    <row r="207" spans="1:16" ht="12.75" customHeight="1" x14ac:dyDescent="0.2">
      <c r="A207" t="s">
        <v>51</v>
      </c>
      <c r="B207" s="10" t="s">
        <v>191</v>
      </c>
      <c r="C207" s="10" t="s">
        <v>1379</v>
      </c>
      <c r="D207" t="s">
        <v>57</v>
      </c>
      <c r="E207" s="29" t="s">
        <v>1380</v>
      </c>
      <c r="F207" s="30" t="s">
        <v>54</v>
      </c>
      <c r="G207" s="31">
        <v>20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1271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56</v>
      </c>
      <c r="E208" s="34" t="s">
        <v>57</v>
      </c>
    </row>
    <row r="209" spans="1:16" ht="12.75" customHeight="1" x14ac:dyDescent="0.2">
      <c r="A209" s="33" t="s">
        <v>58</v>
      </c>
      <c r="E209" s="35" t="s">
        <v>356</v>
      </c>
    </row>
    <row r="210" spans="1:16" ht="12.75" customHeight="1" x14ac:dyDescent="0.2">
      <c r="E210" s="34" t="s">
        <v>60</v>
      </c>
    </row>
    <row r="211" spans="1:16" ht="12.75" customHeight="1" x14ac:dyDescent="0.2">
      <c r="A211" t="s">
        <v>51</v>
      </c>
      <c r="B211" s="10" t="s">
        <v>283</v>
      </c>
      <c r="C211" s="10" t="s">
        <v>1381</v>
      </c>
      <c r="D211" t="s">
        <v>57</v>
      </c>
      <c r="E211" s="29" t="s">
        <v>1382</v>
      </c>
      <c r="F211" s="30" t="s">
        <v>54</v>
      </c>
      <c r="G211" s="31">
        <v>20</v>
      </c>
      <c r="H211" s="30">
        <v>0</v>
      </c>
      <c r="I211" s="30">
        <f>ROUND(G211*H211,6)</f>
        <v>0</v>
      </c>
      <c r="L211" s="32">
        <v>0</v>
      </c>
      <c r="M211" s="27">
        <f>ROUND(ROUND(L211,2)*ROUND(G211,3),2)</f>
        <v>0</v>
      </c>
      <c r="N211" s="30" t="s">
        <v>1271</v>
      </c>
      <c r="O211">
        <f>(M211*21)/100</f>
        <v>0</v>
      </c>
      <c r="P211" t="s">
        <v>27</v>
      </c>
    </row>
    <row r="212" spans="1:16" ht="12.75" customHeight="1" x14ac:dyDescent="0.2">
      <c r="A212" s="33" t="s">
        <v>56</v>
      </c>
      <c r="E212" s="34" t="s">
        <v>57</v>
      </c>
    </row>
    <row r="213" spans="1:16" ht="12.75" customHeight="1" x14ac:dyDescent="0.2">
      <c r="A213" s="33" t="s">
        <v>58</v>
      </c>
      <c r="E213" s="35" t="s">
        <v>356</v>
      </c>
    </row>
    <row r="214" spans="1:16" ht="12.75" customHeight="1" x14ac:dyDescent="0.2">
      <c r="E214" s="34" t="s">
        <v>60</v>
      </c>
    </row>
    <row r="215" spans="1:16" ht="12.75" customHeight="1" x14ac:dyDescent="0.2">
      <c r="A215" t="s">
        <v>51</v>
      </c>
      <c r="B215" s="10" t="s">
        <v>181</v>
      </c>
      <c r="C215" s="10" t="s">
        <v>1383</v>
      </c>
      <c r="D215" t="s">
        <v>57</v>
      </c>
      <c r="E215" s="29" t="s">
        <v>1384</v>
      </c>
      <c r="F215" s="30" t="s">
        <v>130</v>
      </c>
      <c r="G215" s="31">
        <v>20</v>
      </c>
      <c r="H215" s="30">
        <v>0</v>
      </c>
      <c r="I215" s="30">
        <f>ROUND(G215*H215,6)</f>
        <v>0</v>
      </c>
      <c r="L215" s="32">
        <v>0</v>
      </c>
      <c r="M215" s="27">
        <f>ROUND(ROUND(L215,2)*ROUND(G215,3),2)</f>
        <v>0</v>
      </c>
      <c r="N215" s="30" t="s">
        <v>1271</v>
      </c>
      <c r="O215">
        <f>(M215*21)/100</f>
        <v>0</v>
      </c>
      <c r="P215" t="s">
        <v>27</v>
      </c>
    </row>
    <row r="216" spans="1:16" ht="12.75" customHeight="1" x14ac:dyDescent="0.2">
      <c r="A216" s="33" t="s">
        <v>56</v>
      </c>
      <c r="E216" s="34" t="s">
        <v>57</v>
      </c>
    </row>
    <row r="217" spans="1:16" ht="12.75" customHeight="1" x14ac:dyDescent="0.2">
      <c r="A217" s="33" t="s">
        <v>58</v>
      </c>
      <c r="E217" s="35" t="s">
        <v>356</v>
      </c>
    </row>
    <row r="218" spans="1:16" ht="12.75" customHeight="1" x14ac:dyDescent="0.2">
      <c r="E218" s="34" t="s">
        <v>60</v>
      </c>
    </row>
    <row r="219" spans="1:16" ht="12.75" customHeight="1" x14ac:dyDescent="0.2">
      <c r="A219" t="s">
        <v>51</v>
      </c>
      <c r="B219" s="10" t="s">
        <v>290</v>
      </c>
      <c r="C219" s="10" t="s">
        <v>1385</v>
      </c>
      <c r="D219" t="s">
        <v>57</v>
      </c>
      <c r="E219" s="29" t="s">
        <v>1386</v>
      </c>
      <c r="F219" s="30" t="s">
        <v>130</v>
      </c>
      <c r="G219" s="31">
        <v>10</v>
      </c>
      <c r="H219" s="30">
        <v>0</v>
      </c>
      <c r="I219" s="30">
        <f>ROUND(G219*H219,6)</f>
        <v>0</v>
      </c>
      <c r="L219" s="32">
        <v>0</v>
      </c>
      <c r="M219" s="27">
        <f>ROUND(ROUND(L219,2)*ROUND(G219,3),2)</f>
        <v>0</v>
      </c>
      <c r="N219" s="30" t="s">
        <v>1271</v>
      </c>
      <c r="O219">
        <f>(M219*21)/100</f>
        <v>0</v>
      </c>
      <c r="P219" t="s">
        <v>27</v>
      </c>
    </row>
    <row r="220" spans="1:16" ht="12.75" customHeight="1" x14ac:dyDescent="0.2">
      <c r="A220" s="33" t="s">
        <v>56</v>
      </c>
      <c r="E220" s="34" t="s">
        <v>57</v>
      </c>
    </row>
    <row r="221" spans="1:16" ht="12.75" customHeight="1" x14ac:dyDescent="0.2">
      <c r="A221" s="33" t="s">
        <v>58</v>
      </c>
      <c r="E221" s="35" t="s">
        <v>356</v>
      </c>
    </row>
    <row r="222" spans="1:16" ht="12.75" customHeight="1" x14ac:dyDescent="0.2">
      <c r="E222" s="34" t="s">
        <v>60</v>
      </c>
    </row>
    <row r="223" spans="1:16" ht="12.75" customHeight="1" x14ac:dyDescent="0.2">
      <c r="A223" t="s">
        <v>51</v>
      </c>
      <c r="B223" s="10" t="s">
        <v>293</v>
      </c>
      <c r="C223" s="10" t="s">
        <v>1387</v>
      </c>
      <c r="D223" t="s">
        <v>57</v>
      </c>
      <c r="E223" s="29" t="s">
        <v>1388</v>
      </c>
      <c r="F223" s="30" t="s">
        <v>130</v>
      </c>
      <c r="G223" s="31">
        <v>10</v>
      </c>
      <c r="H223" s="30">
        <v>0</v>
      </c>
      <c r="I223" s="30">
        <f>ROUND(G223*H223,6)</f>
        <v>0</v>
      </c>
      <c r="L223" s="32">
        <v>0</v>
      </c>
      <c r="M223" s="27">
        <f>ROUND(ROUND(L223,2)*ROUND(G223,3),2)</f>
        <v>0</v>
      </c>
      <c r="N223" s="30" t="s">
        <v>1271</v>
      </c>
      <c r="O223">
        <f>(M223*21)/100</f>
        <v>0</v>
      </c>
      <c r="P223" t="s">
        <v>27</v>
      </c>
    </row>
    <row r="224" spans="1:16" ht="12.75" customHeight="1" x14ac:dyDescent="0.2">
      <c r="A224" s="33" t="s">
        <v>56</v>
      </c>
      <c r="E224" s="34" t="s">
        <v>1389</v>
      </c>
    </row>
    <row r="225" spans="1:16" ht="12.75" customHeight="1" x14ac:dyDescent="0.2">
      <c r="A225" s="33" t="s">
        <v>58</v>
      </c>
      <c r="E225" s="35" t="s">
        <v>356</v>
      </c>
    </row>
    <row r="226" spans="1:16" ht="12.75" customHeight="1" x14ac:dyDescent="0.2">
      <c r="E226" s="34" t="s">
        <v>60</v>
      </c>
    </row>
    <row r="227" spans="1:16" ht="12.75" customHeight="1" x14ac:dyDescent="0.2">
      <c r="A227" t="s">
        <v>51</v>
      </c>
      <c r="B227" s="10" t="s">
        <v>297</v>
      </c>
      <c r="C227" s="10" t="s">
        <v>1390</v>
      </c>
      <c r="D227" t="s">
        <v>57</v>
      </c>
      <c r="E227" s="29" t="s">
        <v>1391</v>
      </c>
      <c r="F227" s="30" t="s">
        <v>130</v>
      </c>
      <c r="G227" s="31">
        <v>20</v>
      </c>
      <c r="H227" s="30">
        <v>0</v>
      </c>
      <c r="I227" s="30">
        <f>ROUND(G227*H227,6)</f>
        <v>0</v>
      </c>
      <c r="L227" s="32">
        <v>0</v>
      </c>
      <c r="M227" s="27">
        <f>ROUND(ROUND(L227,2)*ROUND(G227,3),2)</f>
        <v>0</v>
      </c>
      <c r="N227" s="30" t="s">
        <v>1271</v>
      </c>
      <c r="O227">
        <f>(M227*21)/100</f>
        <v>0</v>
      </c>
      <c r="P227" t="s">
        <v>27</v>
      </c>
    </row>
    <row r="228" spans="1:16" ht="12.75" customHeight="1" x14ac:dyDescent="0.2">
      <c r="A228" s="33" t="s">
        <v>56</v>
      </c>
      <c r="E228" s="34" t="s">
        <v>57</v>
      </c>
    </row>
    <row r="229" spans="1:16" ht="12.75" customHeight="1" x14ac:dyDescent="0.2">
      <c r="A229" s="33" t="s">
        <v>58</v>
      </c>
      <c r="E229" s="35" t="s">
        <v>356</v>
      </c>
    </row>
    <row r="230" spans="1:16" ht="12.75" customHeight="1" x14ac:dyDescent="0.2">
      <c r="E230" s="34" t="s">
        <v>60</v>
      </c>
    </row>
    <row r="231" spans="1:16" ht="12.75" customHeight="1" x14ac:dyDescent="0.2">
      <c r="A231" t="s">
        <v>51</v>
      </c>
      <c r="B231" s="10" t="s">
        <v>300</v>
      </c>
      <c r="C231" s="10" t="s">
        <v>1392</v>
      </c>
      <c r="D231" t="s">
        <v>57</v>
      </c>
      <c r="E231" s="29" t="s">
        <v>1393</v>
      </c>
      <c r="F231" s="30" t="s">
        <v>130</v>
      </c>
      <c r="G231" s="31">
        <v>20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1271</v>
      </c>
      <c r="O231">
        <f>(M231*21)/100</f>
        <v>0</v>
      </c>
      <c r="P231" t="s">
        <v>27</v>
      </c>
    </row>
    <row r="232" spans="1:16" ht="12.75" customHeight="1" x14ac:dyDescent="0.2">
      <c r="A232" s="33" t="s">
        <v>56</v>
      </c>
      <c r="E232" s="34" t="s">
        <v>57</v>
      </c>
    </row>
    <row r="233" spans="1:16" ht="12.75" customHeight="1" x14ac:dyDescent="0.2">
      <c r="A233" s="33" t="s">
        <v>58</v>
      </c>
      <c r="E233" s="35" t="s">
        <v>356</v>
      </c>
    </row>
    <row r="234" spans="1:16" ht="12.75" customHeight="1" x14ac:dyDescent="0.2">
      <c r="E234" s="34" t="s">
        <v>60</v>
      </c>
    </row>
    <row r="235" spans="1:16" ht="12.75" customHeight="1" x14ac:dyDescent="0.2">
      <c r="A235" t="s">
        <v>51</v>
      </c>
      <c r="B235" s="10" t="s">
        <v>515</v>
      </c>
      <c r="C235" s="10" t="s">
        <v>1394</v>
      </c>
      <c r="D235" t="s">
        <v>57</v>
      </c>
      <c r="E235" s="29" t="s">
        <v>1395</v>
      </c>
      <c r="F235" s="30" t="s">
        <v>54</v>
      </c>
      <c r="G235" s="31">
        <v>3</v>
      </c>
      <c r="H235" s="30">
        <v>0</v>
      </c>
      <c r="I235" s="30">
        <f>ROUND(G235*H235,6)</f>
        <v>0</v>
      </c>
      <c r="L235" s="32">
        <v>0</v>
      </c>
      <c r="M235" s="27">
        <f>ROUND(ROUND(L235,2)*ROUND(G235,3),2)</f>
        <v>0</v>
      </c>
      <c r="N235" s="30" t="s">
        <v>1271</v>
      </c>
      <c r="O235">
        <f>(M235*21)/100</f>
        <v>0</v>
      </c>
      <c r="P235" t="s">
        <v>27</v>
      </c>
    </row>
    <row r="236" spans="1:16" ht="12.75" customHeight="1" x14ac:dyDescent="0.2">
      <c r="A236" s="33" t="s">
        <v>56</v>
      </c>
      <c r="E236" s="34" t="s">
        <v>57</v>
      </c>
    </row>
    <row r="237" spans="1:16" ht="12.75" customHeight="1" x14ac:dyDescent="0.2">
      <c r="A237" s="33" t="s">
        <v>58</v>
      </c>
      <c r="E237" s="35" t="s">
        <v>356</v>
      </c>
    </row>
    <row r="238" spans="1:16" ht="12.75" customHeight="1" x14ac:dyDescent="0.2">
      <c r="E238" s="34" t="s">
        <v>60</v>
      </c>
    </row>
    <row r="239" spans="1:16" ht="12.75" customHeight="1" x14ac:dyDescent="0.2">
      <c r="A239" t="s">
        <v>51</v>
      </c>
      <c r="B239" s="10" t="s">
        <v>518</v>
      </c>
      <c r="C239" s="10" t="s">
        <v>1396</v>
      </c>
      <c r="D239" t="s">
        <v>57</v>
      </c>
      <c r="E239" s="29" t="s">
        <v>1397</v>
      </c>
      <c r="F239" s="30" t="s">
        <v>54</v>
      </c>
      <c r="G239" s="31">
        <v>3</v>
      </c>
      <c r="H239" s="30">
        <v>0</v>
      </c>
      <c r="I239" s="30">
        <f>ROUND(G239*H239,6)</f>
        <v>0</v>
      </c>
      <c r="L239" s="32">
        <v>0</v>
      </c>
      <c r="M239" s="27">
        <f>ROUND(ROUND(L239,2)*ROUND(G239,3),2)</f>
        <v>0</v>
      </c>
      <c r="N239" s="30" t="s">
        <v>1271</v>
      </c>
      <c r="O239">
        <f>(M239*21)/100</f>
        <v>0</v>
      </c>
      <c r="P239" t="s">
        <v>27</v>
      </c>
    </row>
    <row r="240" spans="1:16" ht="12.75" customHeight="1" x14ac:dyDescent="0.2">
      <c r="A240" s="33" t="s">
        <v>56</v>
      </c>
      <c r="E240" s="34" t="s">
        <v>57</v>
      </c>
    </row>
    <row r="241" spans="1:16" ht="12.75" customHeight="1" x14ac:dyDescent="0.2">
      <c r="A241" s="33" t="s">
        <v>58</v>
      </c>
      <c r="E241" s="35" t="s">
        <v>356</v>
      </c>
    </row>
    <row r="242" spans="1:16" ht="12.75" customHeight="1" x14ac:dyDescent="0.2">
      <c r="E242" s="34" t="s">
        <v>60</v>
      </c>
    </row>
    <row r="243" spans="1:16" ht="12.75" customHeight="1" x14ac:dyDescent="0.2">
      <c r="A243" t="s">
        <v>51</v>
      </c>
      <c r="B243" s="10" t="s">
        <v>520</v>
      </c>
      <c r="C243" s="10" t="s">
        <v>1398</v>
      </c>
      <c r="D243" t="s">
        <v>57</v>
      </c>
      <c r="E243" s="29" t="s">
        <v>1399</v>
      </c>
      <c r="F243" s="30" t="s">
        <v>54</v>
      </c>
      <c r="G243" s="31">
        <v>4</v>
      </c>
      <c r="H243" s="30">
        <v>0</v>
      </c>
      <c r="I243" s="30">
        <f>ROUND(G243*H243,6)</f>
        <v>0</v>
      </c>
      <c r="L243" s="32">
        <v>0</v>
      </c>
      <c r="M243" s="27">
        <f>ROUND(ROUND(L243,2)*ROUND(G243,3),2)</f>
        <v>0</v>
      </c>
      <c r="N243" s="30" t="s">
        <v>1271</v>
      </c>
      <c r="O243">
        <f>(M243*21)/100</f>
        <v>0</v>
      </c>
      <c r="P243" t="s">
        <v>27</v>
      </c>
    </row>
    <row r="244" spans="1:16" ht="12.75" customHeight="1" x14ac:dyDescent="0.2">
      <c r="A244" s="33" t="s">
        <v>56</v>
      </c>
      <c r="E244" s="34" t="s">
        <v>57</v>
      </c>
    </row>
    <row r="245" spans="1:16" ht="12.75" customHeight="1" x14ac:dyDescent="0.2">
      <c r="A245" s="33" t="s">
        <v>58</v>
      </c>
      <c r="E245" s="35" t="s">
        <v>356</v>
      </c>
    </row>
    <row r="246" spans="1:16" ht="12.75" customHeight="1" x14ac:dyDescent="0.2">
      <c r="E246" s="34" t="s">
        <v>60</v>
      </c>
    </row>
    <row r="247" spans="1:16" ht="12.75" customHeight="1" x14ac:dyDescent="0.2">
      <c r="A247" t="s">
        <v>51</v>
      </c>
      <c r="B247" s="10" t="s">
        <v>388</v>
      </c>
      <c r="C247" s="10" t="s">
        <v>1400</v>
      </c>
      <c r="D247" t="s">
        <v>57</v>
      </c>
      <c r="E247" s="29" t="s">
        <v>1401</v>
      </c>
      <c r="F247" s="30" t="s">
        <v>54</v>
      </c>
      <c r="G247" s="31">
        <v>4</v>
      </c>
      <c r="H247" s="30">
        <v>0</v>
      </c>
      <c r="I247" s="30">
        <f>ROUND(G247*H247,6)</f>
        <v>0</v>
      </c>
      <c r="L247" s="32">
        <v>0</v>
      </c>
      <c r="M247" s="27">
        <f>ROUND(ROUND(L247,2)*ROUND(G247,3),2)</f>
        <v>0</v>
      </c>
      <c r="N247" s="30" t="s">
        <v>1271</v>
      </c>
      <c r="O247">
        <f>(M247*21)/100</f>
        <v>0</v>
      </c>
      <c r="P247" t="s">
        <v>27</v>
      </c>
    </row>
    <row r="248" spans="1:16" ht="12.75" customHeight="1" x14ac:dyDescent="0.2">
      <c r="A248" s="33" t="s">
        <v>56</v>
      </c>
      <c r="E248" s="34" t="s">
        <v>1402</v>
      </c>
    </row>
    <row r="249" spans="1:16" ht="12.75" customHeight="1" x14ac:dyDescent="0.2">
      <c r="A249" s="33" t="s">
        <v>58</v>
      </c>
      <c r="E249" s="35" t="s">
        <v>356</v>
      </c>
    </row>
    <row r="250" spans="1:16" ht="12.75" customHeight="1" x14ac:dyDescent="0.2">
      <c r="E250" s="34" t="s">
        <v>60</v>
      </c>
    </row>
    <row r="251" spans="1:16" ht="12.75" customHeight="1" x14ac:dyDescent="0.2">
      <c r="A251" t="s">
        <v>51</v>
      </c>
      <c r="B251" s="10" t="s">
        <v>390</v>
      </c>
      <c r="C251" s="10" t="s">
        <v>1403</v>
      </c>
      <c r="D251" t="s">
        <v>57</v>
      </c>
      <c r="E251" s="29" t="s">
        <v>1404</v>
      </c>
      <c r="F251" s="30" t="s">
        <v>130</v>
      </c>
      <c r="G251" s="31">
        <v>40</v>
      </c>
      <c r="H251" s="30">
        <v>0</v>
      </c>
      <c r="I251" s="30">
        <f>ROUND(G251*H251,6)</f>
        <v>0</v>
      </c>
      <c r="L251" s="32">
        <v>0</v>
      </c>
      <c r="M251" s="27">
        <f>ROUND(ROUND(L251,2)*ROUND(G251,3),2)</f>
        <v>0</v>
      </c>
      <c r="N251" s="30" t="s">
        <v>1271</v>
      </c>
      <c r="O251">
        <f>(M251*21)/100</f>
        <v>0</v>
      </c>
      <c r="P251" t="s">
        <v>27</v>
      </c>
    </row>
    <row r="252" spans="1:16" ht="12.75" customHeight="1" x14ac:dyDescent="0.2">
      <c r="A252" s="33" t="s">
        <v>56</v>
      </c>
      <c r="E252" s="34" t="s">
        <v>57</v>
      </c>
    </row>
    <row r="253" spans="1:16" ht="12.75" customHeight="1" x14ac:dyDescent="0.2">
      <c r="A253" s="33" t="s">
        <v>58</v>
      </c>
      <c r="E253" s="35" t="s">
        <v>356</v>
      </c>
    </row>
    <row r="254" spans="1:16" ht="12.75" customHeight="1" x14ac:dyDescent="0.2">
      <c r="E254" s="34" t="s">
        <v>60</v>
      </c>
    </row>
    <row r="255" spans="1:16" ht="12.75" customHeight="1" x14ac:dyDescent="0.2">
      <c r="A255" t="s">
        <v>51</v>
      </c>
      <c r="B255" s="10" t="s">
        <v>394</v>
      </c>
      <c r="C255" s="10" t="s">
        <v>1405</v>
      </c>
      <c r="D255" t="s">
        <v>57</v>
      </c>
      <c r="E255" s="29" t="s">
        <v>1406</v>
      </c>
      <c r="F255" s="30" t="s">
        <v>130</v>
      </c>
      <c r="G255" s="31">
        <v>30</v>
      </c>
      <c r="H255" s="30">
        <v>0</v>
      </c>
      <c r="I255" s="30">
        <f>ROUND(G255*H255,6)</f>
        <v>0</v>
      </c>
      <c r="L255" s="32">
        <v>0</v>
      </c>
      <c r="M255" s="27">
        <f>ROUND(ROUND(L255,2)*ROUND(G255,3),2)</f>
        <v>0</v>
      </c>
      <c r="N255" s="30" t="s">
        <v>1271</v>
      </c>
      <c r="O255">
        <f>(M255*21)/100</f>
        <v>0</v>
      </c>
      <c r="P255" t="s">
        <v>27</v>
      </c>
    </row>
    <row r="256" spans="1:16" ht="12.75" customHeight="1" x14ac:dyDescent="0.2">
      <c r="A256" s="33" t="s">
        <v>56</v>
      </c>
      <c r="E256" s="34" t="s">
        <v>57</v>
      </c>
    </row>
    <row r="257" spans="1:16" ht="12.75" customHeight="1" x14ac:dyDescent="0.2">
      <c r="A257" s="33" t="s">
        <v>58</v>
      </c>
      <c r="E257" s="35" t="s">
        <v>356</v>
      </c>
    </row>
    <row r="258" spans="1:16" ht="12.75" customHeight="1" x14ac:dyDescent="0.2">
      <c r="E258" s="34" t="s">
        <v>60</v>
      </c>
    </row>
    <row r="259" spans="1:16" ht="12.75" customHeight="1" x14ac:dyDescent="0.2">
      <c r="A259" t="s">
        <v>51</v>
      </c>
      <c r="B259" s="10" t="s">
        <v>398</v>
      </c>
      <c r="C259" s="10" t="s">
        <v>1407</v>
      </c>
      <c r="D259" t="s">
        <v>57</v>
      </c>
      <c r="E259" s="29" t="s">
        <v>1408</v>
      </c>
      <c r="F259" s="30" t="s">
        <v>130</v>
      </c>
      <c r="G259" s="31">
        <v>10</v>
      </c>
      <c r="H259" s="30">
        <v>0</v>
      </c>
      <c r="I259" s="30">
        <f>ROUND(G259*H259,6)</f>
        <v>0</v>
      </c>
      <c r="L259" s="32">
        <v>0</v>
      </c>
      <c r="M259" s="27">
        <f>ROUND(ROUND(L259,2)*ROUND(G259,3),2)</f>
        <v>0</v>
      </c>
      <c r="N259" s="30" t="s">
        <v>1271</v>
      </c>
      <c r="O259">
        <f>(M259*21)/100</f>
        <v>0</v>
      </c>
      <c r="P259" t="s">
        <v>27</v>
      </c>
    </row>
    <row r="260" spans="1:16" ht="12.75" customHeight="1" x14ac:dyDescent="0.2">
      <c r="A260" s="33" t="s">
        <v>56</v>
      </c>
      <c r="E260" s="34" t="s">
        <v>57</v>
      </c>
    </row>
    <row r="261" spans="1:16" ht="12.75" customHeight="1" x14ac:dyDescent="0.2">
      <c r="A261" s="33" t="s">
        <v>58</v>
      </c>
      <c r="E261" s="35" t="s">
        <v>356</v>
      </c>
    </row>
    <row r="262" spans="1:16" ht="12.75" customHeight="1" x14ac:dyDescent="0.2">
      <c r="E262" s="34" t="s">
        <v>60</v>
      </c>
    </row>
    <row r="263" spans="1:16" ht="12.75" customHeight="1" x14ac:dyDescent="0.2">
      <c r="A263" t="s">
        <v>51</v>
      </c>
      <c r="B263" s="10" t="s">
        <v>403</v>
      </c>
      <c r="C263" s="10" t="s">
        <v>1409</v>
      </c>
      <c r="D263" t="s">
        <v>57</v>
      </c>
      <c r="E263" s="29" t="s">
        <v>1410</v>
      </c>
      <c r="F263" s="30" t="s">
        <v>130</v>
      </c>
      <c r="G263" s="31">
        <v>650</v>
      </c>
      <c r="H263" s="30">
        <v>0</v>
      </c>
      <c r="I263" s="30">
        <f>ROUND(G263*H263,6)</f>
        <v>0</v>
      </c>
      <c r="L263" s="32">
        <v>0</v>
      </c>
      <c r="M263" s="27">
        <f>ROUND(ROUND(L263,2)*ROUND(G263,3),2)</f>
        <v>0</v>
      </c>
      <c r="N263" s="30" t="s">
        <v>1271</v>
      </c>
      <c r="O263">
        <f>(M263*21)/100</f>
        <v>0</v>
      </c>
      <c r="P263" t="s">
        <v>27</v>
      </c>
    </row>
    <row r="264" spans="1:16" ht="12.75" customHeight="1" x14ac:dyDescent="0.2">
      <c r="A264" s="33" t="s">
        <v>56</v>
      </c>
      <c r="E264" s="34" t="s">
        <v>57</v>
      </c>
    </row>
    <row r="265" spans="1:16" ht="12.75" customHeight="1" x14ac:dyDescent="0.2">
      <c r="A265" s="33" t="s">
        <v>58</v>
      </c>
      <c r="E265" s="35" t="s">
        <v>356</v>
      </c>
    </row>
    <row r="266" spans="1:16" ht="12.75" customHeight="1" x14ac:dyDescent="0.2">
      <c r="E266" s="34" t="s">
        <v>60</v>
      </c>
    </row>
    <row r="267" spans="1:16" ht="12.75" customHeight="1" x14ac:dyDescent="0.2">
      <c r="A267" t="s">
        <v>51</v>
      </c>
      <c r="B267" s="10" t="s">
        <v>406</v>
      </c>
      <c r="C267" s="10" t="s">
        <v>1411</v>
      </c>
      <c r="D267" t="s">
        <v>57</v>
      </c>
      <c r="E267" s="29" t="s">
        <v>1412</v>
      </c>
      <c r="F267" s="30" t="s">
        <v>130</v>
      </c>
      <c r="G267" s="31">
        <v>650</v>
      </c>
      <c r="H267" s="30">
        <v>0</v>
      </c>
      <c r="I267" s="30">
        <f>ROUND(G267*H267,6)</f>
        <v>0</v>
      </c>
      <c r="L267" s="32">
        <v>0</v>
      </c>
      <c r="M267" s="27">
        <f>ROUND(ROUND(L267,2)*ROUND(G267,3),2)</f>
        <v>0</v>
      </c>
      <c r="N267" s="30" t="s">
        <v>1271</v>
      </c>
      <c r="O267">
        <f>(M267*21)/100</f>
        <v>0</v>
      </c>
      <c r="P267" t="s">
        <v>27</v>
      </c>
    </row>
    <row r="268" spans="1:16" ht="12.75" customHeight="1" x14ac:dyDescent="0.2">
      <c r="A268" s="33" t="s">
        <v>56</v>
      </c>
      <c r="E268" s="34" t="s">
        <v>1413</v>
      </c>
    </row>
    <row r="269" spans="1:16" ht="12.75" customHeight="1" x14ac:dyDescent="0.2">
      <c r="A269" s="33" t="s">
        <v>58</v>
      </c>
      <c r="E269" s="35" t="s">
        <v>356</v>
      </c>
    </row>
    <row r="270" spans="1:16" ht="12.75" customHeight="1" x14ac:dyDescent="0.2">
      <c r="E270" s="34" t="s">
        <v>60</v>
      </c>
    </row>
    <row r="271" spans="1:16" ht="12.75" customHeight="1" x14ac:dyDescent="0.2">
      <c r="A271" t="s">
        <v>51</v>
      </c>
      <c r="B271" s="10" t="s">
        <v>464</v>
      </c>
      <c r="C271" s="10" t="s">
        <v>1414</v>
      </c>
      <c r="D271" t="s">
        <v>57</v>
      </c>
      <c r="E271" s="29" t="s">
        <v>1415</v>
      </c>
      <c r="F271" s="30" t="s">
        <v>54</v>
      </c>
      <c r="G271" s="31">
        <v>10</v>
      </c>
      <c r="H271" s="30">
        <v>0</v>
      </c>
      <c r="I271" s="30">
        <f>ROUND(G271*H271,6)</f>
        <v>0</v>
      </c>
      <c r="L271" s="32">
        <v>0</v>
      </c>
      <c r="M271" s="27">
        <f>ROUND(ROUND(L271,2)*ROUND(G271,3),2)</f>
        <v>0</v>
      </c>
      <c r="N271" s="30" t="s">
        <v>1271</v>
      </c>
      <c r="O271">
        <f>(M271*21)/100</f>
        <v>0</v>
      </c>
      <c r="P271" t="s">
        <v>27</v>
      </c>
    </row>
    <row r="272" spans="1:16" ht="12.75" customHeight="1" x14ac:dyDescent="0.2">
      <c r="A272" s="33" t="s">
        <v>56</v>
      </c>
      <c r="E272" s="34" t="s">
        <v>57</v>
      </c>
    </row>
    <row r="273" spans="1:16" ht="12.75" customHeight="1" x14ac:dyDescent="0.2">
      <c r="A273" s="33" t="s">
        <v>58</v>
      </c>
      <c r="E273" s="35" t="s">
        <v>356</v>
      </c>
    </row>
    <row r="274" spans="1:16" ht="12.75" customHeight="1" x14ac:dyDescent="0.2">
      <c r="E274" s="34" t="s">
        <v>60</v>
      </c>
    </row>
    <row r="275" spans="1:16" ht="12.75" customHeight="1" x14ac:dyDescent="0.2">
      <c r="A275" t="s">
        <v>51</v>
      </c>
      <c r="B275" s="10" t="s">
        <v>468</v>
      </c>
      <c r="C275" s="10" t="s">
        <v>1416</v>
      </c>
      <c r="D275" t="s">
        <v>57</v>
      </c>
      <c r="E275" s="29" t="s">
        <v>1417</v>
      </c>
      <c r="F275" s="30" t="s">
        <v>54</v>
      </c>
      <c r="G275" s="31">
        <v>20</v>
      </c>
      <c r="H275" s="30">
        <v>0</v>
      </c>
      <c r="I275" s="30">
        <f>ROUND(G275*H275,6)</f>
        <v>0</v>
      </c>
      <c r="L275" s="32">
        <v>0</v>
      </c>
      <c r="M275" s="27">
        <f>ROUND(ROUND(L275,2)*ROUND(G275,3),2)</f>
        <v>0</v>
      </c>
      <c r="N275" s="30" t="s">
        <v>1271</v>
      </c>
      <c r="O275">
        <f>(M275*21)/100</f>
        <v>0</v>
      </c>
      <c r="P275" t="s">
        <v>27</v>
      </c>
    </row>
    <row r="276" spans="1:16" ht="12.75" customHeight="1" x14ac:dyDescent="0.2">
      <c r="A276" s="33" t="s">
        <v>56</v>
      </c>
      <c r="E276" s="34" t="s">
        <v>57</v>
      </c>
    </row>
    <row r="277" spans="1:16" ht="12.75" customHeight="1" x14ac:dyDescent="0.2">
      <c r="A277" s="33" t="s">
        <v>58</v>
      </c>
      <c r="E277" s="35" t="s">
        <v>356</v>
      </c>
    </row>
    <row r="278" spans="1:16" ht="12.75" customHeight="1" x14ac:dyDescent="0.2">
      <c r="E278" s="34" t="s">
        <v>60</v>
      </c>
    </row>
    <row r="279" spans="1:16" ht="12.75" customHeight="1" x14ac:dyDescent="0.2">
      <c r="A279" t="s">
        <v>51</v>
      </c>
      <c r="B279" s="10" t="s">
        <v>469</v>
      </c>
      <c r="C279" s="10" t="s">
        <v>1418</v>
      </c>
      <c r="D279" t="s">
        <v>57</v>
      </c>
      <c r="E279" s="29" t="s">
        <v>1419</v>
      </c>
      <c r="F279" s="30" t="s">
        <v>54</v>
      </c>
      <c r="G279" s="31">
        <v>5</v>
      </c>
      <c r="H279" s="30">
        <v>0</v>
      </c>
      <c r="I279" s="30">
        <f>ROUND(G279*H279,6)</f>
        <v>0</v>
      </c>
      <c r="L279" s="32">
        <v>0</v>
      </c>
      <c r="M279" s="27">
        <f>ROUND(ROUND(L279,2)*ROUND(G279,3),2)</f>
        <v>0</v>
      </c>
      <c r="N279" s="30" t="s">
        <v>1271</v>
      </c>
      <c r="O279">
        <f>(M279*21)/100</f>
        <v>0</v>
      </c>
      <c r="P279" t="s">
        <v>27</v>
      </c>
    </row>
    <row r="280" spans="1:16" ht="12.75" customHeight="1" x14ac:dyDescent="0.2">
      <c r="A280" s="33" t="s">
        <v>56</v>
      </c>
      <c r="E280" s="34" t="s">
        <v>57</v>
      </c>
    </row>
    <row r="281" spans="1:16" ht="12.75" customHeight="1" x14ac:dyDescent="0.2">
      <c r="A281" s="33" t="s">
        <v>58</v>
      </c>
      <c r="E281" s="35" t="s">
        <v>356</v>
      </c>
    </row>
    <row r="282" spans="1:16" ht="12.75" customHeight="1" x14ac:dyDescent="0.2">
      <c r="E282" s="34" t="s">
        <v>60</v>
      </c>
    </row>
    <row r="283" spans="1:16" ht="12.75" customHeight="1" x14ac:dyDescent="0.2">
      <c r="A283" t="s">
        <v>51</v>
      </c>
      <c r="B283" s="10" t="s">
        <v>473</v>
      </c>
      <c r="C283" s="10" t="s">
        <v>1420</v>
      </c>
      <c r="D283" t="s">
        <v>57</v>
      </c>
      <c r="E283" s="29" t="s">
        <v>1421</v>
      </c>
      <c r="F283" s="30" t="s">
        <v>54</v>
      </c>
      <c r="G283" s="31">
        <v>5</v>
      </c>
      <c r="H283" s="30">
        <v>0</v>
      </c>
      <c r="I283" s="30">
        <f>ROUND(G283*H283,6)</f>
        <v>0</v>
      </c>
      <c r="L283" s="32">
        <v>0</v>
      </c>
      <c r="M283" s="27">
        <f>ROUND(ROUND(L283,2)*ROUND(G283,3),2)</f>
        <v>0</v>
      </c>
      <c r="N283" s="30" t="s">
        <v>1271</v>
      </c>
      <c r="O283">
        <f>(M283*21)/100</f>
        <v>0</v>
      </c>
      <c r="P283" t="s">
        <v>27</v>
      </c>
    </row>
    <row r="284" spans="1:16" ht="12.75" customHeight="1" x14ac:dyDescent="0.2">
      <c r="A284" s="33" t="s">
        <v>56</v>
      </c>
      <c r="E284" s="34" t="s">
        <v>57</v>
      </c>
    </row>
    <row r="285" spans="1:16" ht="12.75" customHeight="1" x14ac:dyDescent="0.2">
      <c r="A285" s="33" t="s">
        <v>58</v>
      </c>
      <c r="E285" s="35" t="s">
        <v>356</v>
      </c>
    </row>
    <row r="286" spans="1:16" ht="12.75" customHeight="1" x14ac:dyDescent="0.2">
      <c r="E286" s="34" t="s">
        <v>60</v>
      </c>
    </row>
    <row r="287" spans="1:16" ht="12.75" customHeight="1" x14ac:dyDescent="0.2">
      <c r="A287" t="s">
        <v>51</v>
      </c>
      <c r="B287" s="10" t="s">
        <v>477</v>
      </c>
      <c r="C287" s="10" t="s">
        <v>1422</v>
      </c>
      <c r="D287" t="s">
        <v>57</v>
      </c>
      <c r="E287" s="29" t="s">
        <v>1423</v>
      </c>
      <c r="F287" s="30" t="s">
        <v>54</v>
      </c>
      <c r="G287" s="31">
        <v>20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1271</v>
      </c>
      <c r="O287">
        <f>(M287*21)/100</f>
        <v>0</v>
      </c>
      <c r="P287" t="s">
        <v>27</v>
      </c>
    </row>
    <row r="288" spans="1:16" ht="12.75" customHeight="1" x14ac:dyDescent="0.2">
      <c r="A288" s="33" t="s">
        <v>56</v>
      </c>
      <c r="E288" s="34" t="s">
        <v>57</v>
      </c>
    </row>
    <row r="289" spans="1:16" ht="12.75" customHeight="1" x14ac:dyDescent="0.2">
      <c r="A289" s="33" t="s">
        <v>58</v>
      </c>
      <c r="E289" s="35" t="s">
        <v>356</v>
      </c>
    </row>
    <row r="290" spans="1:16" ht="12.75" customHeight="1" x14ac:dyDescent="0.2">
      <c r="E290" s="34" t="s">
        <v>60</v>
      </c>
    </row>
    <row r="291" spans="1:16" ht="12.75" customHeight="1" x14ac:dyDescent="0.2">
      <c r="A291" t="s">
        <v>51</v>
      </c>
      <c r="B291" s="10" t="s">
        <v>480</v>
      </c>
      <c r="C291" s="10" t="s">
        <v>1424</v>
      </c>
      <c r="D291" t="s">
        <v>57</v>
      </c>
      <c r="E291" s="29" t="s">
        <v>1425</v>
      </c>
      <c r="F291" s="30" t="s">
        <v>54</v>
      </c>
      <c r="G291" s="31">
        <v>3</v>
      </c>
      <c r="H291" s="30">
        <v>0</v>
      </c>
      <c r="I291" s="30">
        <f>ROUND(G291*H291,6)</f>
        <v>0</v>
      </c>
      <c r="L291" s="32">
        <v>0</v>
      </c>
      <c r="M291" s="27">
        <f>ROUND(ROUND(L291,2)*ROUND(G291,3),2)</f>
        <v>0</v>
      </c>
      <c r="N291" s="30" t="s">
        <v>1271</v>
      </c>
      <c r="O291">
        <f>(M291*21)/100</f>
        <v>0</v>
      </c>
      <c r="P291" t="s">
        <v>27</v>
      </c>
    </row>
    <row r="292" spans="1:16" ht="12.75" customHeight="1" x14ac:dyDescent="0.2">
      <c r="A292" s="33" t="s">
        <v>56</v>
      </c>
      <c r="E292" s="34" t="s">
        <v>57</v>
      </c>
    </row>
    <row r="293" spans="1:16" ht="12.75" customHeight="1" x14ac:dyDescent="0.2">
      <c r="A293" s="33" t="s">
        <v>58</v>
      </c>
      <c r="E293" s="35" t="s">
        <v>356</v>
      </c>
    </row>
    <row r="294" spans="1:16" ht="12.75" customHeight="1" x14ac:dyDescent="0.2">
      <c r="E294" s="34" t="s">
        <v>60</v>
      </c>
    </row>
    <row r="295" spans="1:16" ht="12.75" customHeight="1" x14ac:dyDescent="0.2">
      <c r="A295" t="s">
        <v>51</v>
      </c>
      <c r="B295" s="10" t="s">
        <v>484</v>
      </c>
      <c r="C295" s="10" t="s">
        <v>1426</v>
      </c>
      <c r="D295" t="s">
        <v>57</v>
      </c>
      <c r="E295" s="29" t="s">
        <v>1427</v>
      </c>
      <c r="F295" s="30" t="s">
        <v>54</v>
      </c>
      <c r="G295" s="31">
        <v>3</v>
      </c>
      <c r="H295" s="30">
        <v>0</v>
      </c>
      <c r="I295" s="30">
        <f>ROUND(G295*H295,6)</f>
        <v>0</v>
      </c>
      <c r="L295" s="32">
        <v>0</v>
      </c>
      <c r="M295" s="27">
        <f>ROUND(ROUND(L295,2)*ROUND(G295,3),2)</f>
        <v>0</v>
      </c>
      <c r="N295" s="30" t="s">
        <v>1428</v>
      </c>
      <c r="O295">
        <f>(M295*21)/100</f>
        <v>0</v>
      </c>
      <c r="P295" t="s">
        <v>27</v>
      </c>
    </row>
    <row r="296" spans="1:16" ht="12.75" customHeight="1" x14ac:dyDescent="0.2">
      <c r="A296" s="33" t="s">
        <v>56</v>
      </c>
      <c r="E296" s="34" t="s">
        <v>57</v>
      </c>
    </row>
    <row r="297" spans="1:16" ht="12.75" customHeight="1" x14ac:dyDescent="0.2">
      <c r="A297" s="33" t="s">
        <v>58</v>
      </c>
      <c r="E297" s="35" t="s">
        <v>356</v>
      </c>
    </row>
    <row r="298" spans="1:16" ht="12.75" customHeight="1" x14ac:dyDescent="0.2">
      <c r="E298" s="34" t="s">
        <v>60</v>
      </c>
    </row>
    <row r="299" spans="1:16" ht="12.75" customHeight="1" x14ac:dyDescent="0.2">
      <c r="A299" t="s">
        <v>51</v>
      </c>
      <c r="B299" s="10" t="s">
        <v>488</v>
      </c>
      <c r="C299" s="10" t="s">
        <v>1429</v>
      </c>
      <c r="D299" t="s">
        <v>57</v>
      </c>
      <c r="E299" s="29" t="s">
        <v>1430</v>
      </c>
      <c r="F299" s="30" t="s">
        <v>54</v>
      </c>
      <c r="G299" s="31">
        <v>2</v>
      </c>
      <c r="H299" s="30">
        <v>0</v>
      </c>
      <c r="I299" s="30">
        <f>ROUND(G299*H299,6)</f>
        <v>0</v>
      </c>
      <c r="L299" s="32">
        <v>0</v>
      </c>
      <c r="M299" s="27">
        <f>ROUND(ROUND(L299,2)*ROUND(G299,3),2)</f>
        <v>0</v>
      </c>
      <c r="N299" s="30" t="s">
        <v>1271</v>
      </c>
      <c r="O299">
        <f>(M299*21)/100</f>
        <v>0</v>
      </c>
      <c r="P299" t="s">
        <v>27</v>
      </c>
    </row>
    <row r="300" spans="1:16" ht="12.75" customHeight="1" x14ac:dyDescent="0.2">
      <c r="A300" s="33" t="s">
        <v>56</v>
      </c>
      <c r="E300" s="34" t="s">
        <v>1431</v>
      </c>
    </row>
    <row r="301" spans="1:16" ht="12.75" customHeight="1" x14ac:dyDescent="0.2">
      <c r="A301" s="33" t="s">
        <v>58</v>
      </c>
      <c r="E301" s="35" t="s">
        <v>356</v>
      </c>
    </row>
    <row r="302" spans="1:16" ht="12.75" customHeight="1" x14ac:dyDescent="0.2">
      <c r="E302" s="34" t="s">
        <v>60</v>
      </c>
    </row>
    <row r="303" spans="1:16" ht="12.75" customHeight="1" x14ac:dyDescent="0.2">
      <c r="A303" t="s">
        <v>51</v>
      </c>
      <c r="B303" s="10" t="s">
        <v>524</v>
      </c>
      <c r="C303" s="10" t="s">
        <v>1432</v>
      </c>
      <c r="D303" t="s">
        <v>57</v>
      </c>
      <c r="E303" s="29" t="s">
        <v>1433</v>
      </c>
      <c r="F303" s="30" t="s">
        <v>54</v>
      </c>
      <c r="G303" s="31">
        <v>12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1271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56</v>
      </c>
      <c r="E304" s="34" t="s">
        <v>57</v>
      </c>
    </row>
    <row r="305" spans="1:16" ht="12.75" customHeight="1" x14ac:dyDescent="0.2">
      <c r="A305" s="33" t="s">
        <v>58</v>
      </c>
      <c r="E305" s="35" t="s">
        <v>356</v>
      </c>
    </row>
    <row r="306" spans="1:16" ht="12.75" customHeight="1" x14ac:dyDescent="0.2">
      <c r="E306" s="34" t="s">
        <v>60</v>
      </c>
    </row>
    <row r="307" spans="1:16" ht="12.75" customHeight="1" x14ac:dyDescent="0.2">
      <c r="A307" t="s">
        <v>51</v>
      </c>
      <c r="B307" s="10" t="s">
        <v>525</v>
      </c>
      <c r="C307" s="10" t="s">
        <v>1434</v>
      </c>
      <c r="D307" t="s">
        <v>57</v>
      </c>
      <c r="E307" s="29" t="s">
        <v>1435</v>
      </c>
      <c r="F307" s="30" t="s">
        <v>54</v>
      </c>
      <c r="G307" s="31">
        <v>12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1271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56</v>
      </c>
      <c r="E308" s="34" t="s">
        <v>57</v>
      </c>
    </row>
    <row r="309" spans="1:16" ht="12.75" customHeight="1" x14ac:dyDescent="0.2">
      <c r="A309" s="33" t="s">
        <v>58</v>
      </c>
      <c r="E309" s="35" t="s">
        <v>356</v>
      </c>
    </row>
    <row r="310" spans="1:16" ht="12.75" customHeight="1" x14ac:dyDescent="0.2">
      <c r="E310" s="34" t="s">
        <v>60</v>
      </c>
    </row>
    <row r="311" spans="1:16" ht="12.75" customHeight="1" x14ac:dyDescent="0.2">
      <c r="A311" t="s">
        <v>51</v>
      </c>
      <c r="B311" s="10" t="s">
        <v>528</v>
      </c>
      <c r="C311" s="10" t="s">
        <v>1436</v>
      </c>
      <c r="D311" t="s">
        <v>57</v>
      </c>
      <c r="E311" s="29" t="s">
        <v>1437</v>
      </c>
      <c r="F311" s="30" t="s">
        <v>678</v>
      </c>
      <c r="G311" s="31">
        <v>32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1271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56</v>
      </c>
      <c r="E312" s="34" t="s">
        <v>1438</v>
      </c>
    </row>
    <row r="313" spans="1:16" ht="12.75" customHeight="1" x14ac:dyDescent="0.2">
      <c r="A313" s="33" t="s">
        <v>58</v>
      </c>
      <c r="E313" s="35" t="s">
        <v>356</v>
      </c>
    </row>
    <row r="314" spans="1:16" ht="12.75" customHeight="1" x14ac:dyDescent="0.2">
      <c r="E314" s="34" t="s">
        <v>60</v>
      </c>
    </row>
    <row r="315" spans="1:16" ht="12.75" customHeight="1" x14ac:dyDescent="0.2">
      <c r="A315" t="s">
        <v>48</v>
      </c>
      <c r="C315" s="11" t="s">
        <v>101</v>
      </c>
      <c r="E315" s="28" t="s">
        <v>1439</v>
      </c>
      <c r="J315" s="27">
        <f>0</f>
        <v>0</v>
      </c>
      <c r="K315" s="27">
        <f>0</f>
        <v>0</v>
      </c>
      <c r="L315" s="27">
        <f>0+L316+L320+L324+L328+L332+L336+L340+L344+L348+L352+L356+L360+L364+L368+L372+L376+L380+L384+L388+L392+L396+L400+L404</f>
        <v>0</v>
      </c>
      <c r="M315" s="27">
        <f>0+M316+M320+M324+M328+M332+M336+M340+M344+M348+M352+M356+M360+M364+M368+M372+M376+M380+M384+M388+M392+M396+M400+M404</f>
        <v>0</v>
      </c>
    </row>
    <row r="316" spans="1:16" ht="12.75" customHeight="1" x14ac:dyDescent="0.2">
      <c r="A316" t="s">
        <v>51</v>
      </c>
      <c r="B316" s="10" t="s">
        <v>531</v>
      </c>
      <c r="C316" s="10" t="s">
        <v>1440</v>
      </c>
      <c r="D316" t="s">
        <v>57</v>
      </c>
      <c r="E316" s="29" t="s">
        <v>1441</v>
      </c>
      <c r="F316" s="30" t="s">
        <v>54</v>
      </c>
      <c r="G316" s="31">
        <v>4</v>
      </c>
      <c r="H316" s="30">
        <v>0</v>
      </c>
      <c r="I316" s="30">
        <f>ROUND(G316*H316,6)</f>
        <v>0</v>
      </c>
      <c r="L316" s="32">
        <v>0</v>
      </c>
      <c r="M316" s="27">
        <f>ROUND(ROUND(L316,2)*ROUND(G316,3),2)</f>
        <v>0</v>
      </c>
      <c r="N316" s="30" t="s">
        <v>1271</v>
      </c>
      <c r="O316">
        <f>(M316*21)/100</f>
        <v>0</v>
      </c>
      <c r="P316" t="s">
        <v>27</v>
      </c>
    </row>
    <row r="317" spans="1:16" ht="12.75" customHeight="1" x14ac:dyDescent="0.2">
      <c r="A317" s="33" t="s">
        <v>56</v>
      </c>
      <c r="E317" s="34" t="s">
        <v>57</v>
      </c>
    </row>
    <row r="318" spans="1:16" ht="12.75" customHeight="1" x14ac:dyDescent="0.2">
      <c r="A318" s="33" t="s">
        <v>58</v>
      </c>
      <c r="E318" s="35" t="s">
        <v>356</v>
      </c>
    </row>
    <row r="319" spans="1:16" ht="12.75" customHeight="1" x14ac:dyDescent="0.2">
      <c r="E319" s="34" t="s">
        <v>60</v>
      </c>
    </row>
    <row r="320" spans="1:16" ht="12.75" customHeight="1" x14ac:dyDescent="0.2">
      <c r="A320" t="s">
        <v>51</v>
      </c>
      <c r="B320" s="10" t="s">
        <v>534</v>
      </c>
      <c r="C320" s="10" t="s">
        <v>1442</v>
      </c>
      <c r="D320" t="s">
        <v>57</v>
      </c>
      <c r="E320" s="29" t="s">
        <v>1443</v>
      </c>
      <c r="F320" s="30" t="s">
        <v>54</v>
      </c>
      <c r="G320" s="31">
        <v>4</v>
      </c>
      <c r="H320" s="30">
        <v>0</v>
      </c>
      <c r="I320" s="30">
        <f>ROUND(G320*H320,6)</f>
        <v>0</v>
      </c>
      <c r="L320" s="32">
        <v>0</v>
      </c>
      <c r="M320" s="27">
        <f>ROUND(ROUND(L320,2)*ROUND(G320,3),2)</f>
        <v>0</v>
      </c>
      <c r="N320" s="30" t="s">
        <v>1271</v>
      </c>
      <c r="O320">
        <f>(M320*21)/100</f>
        <v>0</v>
      </c>
      <c r="P320" t="s">
        <v>27</v>
      </c>
    </row>
    <row r="321" spans="1:16" ht="12.75" customHeight="1" x14ac:dyDescent="0.2">
      <c r="A321" s="33" t="s">
        <v>56</v>
      </c>
      <c r="E321" s="34" t="s">
        <v>57</v>
      </c>
    </row>
    <row r="322" spans="1:16" ht="12.75" customHeight="1" x14ac:dyDescent="0.2">
      <c r="A322" s="33" t="s">
        <v>58</v>
      </c>
      <c r="E322" s="35" t="s">
        <v>356</v>
      </c>
    </row>
    <row r="323" spans="1:16" ht="12.75" customHeight="1" x14ac:dyDescent="0.2">
      <c r="E323" s="34" t="s">
        <v>60</v>
      </c>
    </row>
    <row r="324" spans="1:16" ht="12.75" customHeight="1" x14ac:dyDescent="0.2">
      <c r="A324" t="s">
        <v>51</v>
      </c>
      <c r="B324" s="10" t="s">
        <v>901</v>
      </c>
      <c r="C324" s="10" t="s">
        <v>1444</v>
      </c>
      <c r="D324" t="s">
        <v>57</v>
      </c>
      <c r="E324" s="29" t="s">
        <v>1445</v>
      </c>
      <c r="F324" s="30" t="s">
        <v>54</v>
      </c>
      <c r="G324" s="31">
        <v>4</v>
      </c>
      <c r="H324" s="30">
        <v>0</v>
      </c>
      <c r="I324" s="30">
        <f>ROUND(G324*H324,6)</f>
        <v>0</v>
      </c>
      <c r="L324" s="32">
        <v>0</v>
      </c>
      <c r="M324" s="27">
        <f>ROUND(ROUND(L324,2)*ROUND(G324,3),2)</f>
        <v>0</v>
      </c>
      <c r="N324" s="30" t="s">
        <v>1271</v>
      </c>
      <c r="O324">
        <f>(M324*21)/100</f>
        <v>0</v>
      </c>
      <c r="P324" t="s">
        <v>27</v>
      </c>
    </row>
    <row r="325" spans="1:16" ht="12.75" customHeight="1" x14ac:dyDescent="0.2">
      <c r="A325" s="33" t="s">
        <v>56</v>
      </c>
      <c r="E325" s="34" t="s">
        <v>57</v>
      </c>
    </row>
    <row r="326" spans="1:16" ht="12.75" customHeight="1" x14ac:dyDescent="0.2">
      <c r="A326" s="33" t="s">
        <v>58</v>
      </c>
      <c r="E326" s="35" t="s">
        <v>356</v>
      </c>
    </row>
    <row r="327" spans="1:16" ht="12.75" customHeight="1" x14ac:dyDescent="0.2">
      <c r="E327" s="34" t="s">
        <v>60</v>
      </c>
    </row>
    <row r="328" spans="1:16" ht="12.75" customHeight="1" x14ac:dyDescent="0.2">
      <c r="A328" t="s">
        <v>51</v>
      </c>
      <c r="B328" s="10" t="s">
        <v>904</v>
      </c>
      <c r="C328" s="10" t="s">
        <v>1446</v>
      </c>
      <c r="D328" t="s">
        <v>57</v>
      </c>
      <c r="E328" s="29" t="s">
        <v>1447</v>
      </c>
      <c r="F328" s="30" t="s">
        <v>54</v>
      </c>
      <c r="G328" s="31">
        <v>4</v>
      </c>
      <c r="H328" s="30">
        <v>0</v>
      </c>
      <c r="I328" s="30">
        <f>ROUND(G328*H328,6)</f>
        <v>0</v>
      </c>
      <c r="L328" s="32">
        <v>0</v>
      </c>
      <c r="M328" s="27">
        <f>ROUND(ROUND(L328,2)*ROUND(G328,3),2)</f>
        <v>0</v>
      </c>
      <c r="N328" s="30" t="s">
        <v>1271</v>
      </c>
      <c r="O328">
        <f>(M328*21)/100</f>
        <v>0</v>
      </c>
      <c r="P328" t="s">
        <v>27</v>
      </c>
    </row>
    <row r="329" spans="1:16" ht="12.75" customHeight="1" x14ac:dyDescent="0.2">
      <c r="A329" s="33" t="s">
        <v>56</v>
      </c>
      <c r="E329" s="34" t="s">
        <v>57</v>
      </c>
    </row>
    <row r="330" spans="1:16" ht="12.75" customHeight="1" x14ac:dyDescent="0.2">
      <c r="A330" s="33" t="s">
        <v>58</v>
      </c>
      <c r="E330" s="35" t="s">
        <v>356</v>
      </c>
    </row>
    <row r="331" spans="1:16" ht="12.75" customHeight="1" x14ac:dyDescent="0.2">
      <c r="E331" s="34" t="s">
        <v>60</v>
      </c>
    </row>
    <row r="332" spans="1:16" ht="12.75" customHeight="1" x14ac:dyDescent="0.2">
      <c r="A332" t="s">
        <v>51</v>
      </c>
      <c r="B332" s="10" t="s">
        <v>907</v>
      </c>
      <c r="C332" s="10" t="s">
        <v>1448</v>
      </c>
      <c r="D332" t="s">
        <v>57</v>
      </c>
      <c r="E332" s="29" t="s">
        <v>1449</v>
      </c>
      <c r="F332" s="30" t="s">
        <v>130</v>
      </c>
      <c r="G332" s="31">
        <v>80</v>
      </c>
      <c r="H332" s="30">
        <v>0</v>
      </c>
      <c r="I332" s="30">
        <f>ROUND(G332*H332,6)</f>
        <v>0</v>
      </c>
      <c r="L332" s="32">
        <v>0</v>
      </c>
      <c r="M332" s="27">
        <f>ROUND(ROUND(L332,2)*ROUND(G332,3),2)</f>
        <v>0</v>
      </c>
      <c r="N332" s="30" t="s">
        <v>1271</v>
      </c>
      <c r="O332">
        <f>(M332*21)/100</f>
        <v>0</v>
      </c>
      <c r="P332" t="s">
        <v>27</v>
      </c>
    </row>
    <row r="333" spans="1:16" ht="12.75" customHeight="1" x14ac:dyDescent="0.2">
      <c r="A333" s="33" t="s">
        <v>56</v>
      </c>
      <c r="E333" s="34" t="s">
        <v>57</v>
      </c>
    </row>
    <row r="334" spans="1:16" ht="12.75" customHeight="1" x14ac:dyDescent="0.2">
      <c r="A334" s="33" t="s">
        <v>58</v>
      </c>
      <c r="E334" s="35" t="s">
        <v>356</v>
      </c>
    </row>
    <row r="335" spans="1:16" ht="12.75" customHeight="1" x14ac:dyDescent="0.2">
      <c r="E335" s="34" t="s">
        <v>60</v>
      </c>
    </row>
    <row r="336" spans="1:16" ht="12.75" customHeight="1" x14ac:dyDescent="0.2">
      <c r="A336" t="s">
        <v>51</v>
      </c>
      <c r="B336" s="10" t="s">
        <v>910</v>
      </c>
      <c r="C336" s="10" t="s">
        <v>1450</v>
      </c>
      <c r="D336" t="s">
        <v>57</v>
      </c>
      <c r="E336" s="29" t="s">
        <v>1451</v>
      </c>
      <c r="F336" s="30" t="s">
        <v>54</v>
      </c>
      <c r="G336" s="31">
        <v>4</v>
      </c>
      <c r="H336" s="30">
        <v>0</v>
      </c>
      <c r="I336" s="30">
        <f>ROUND(G336*H336,6)</f>
        <v>0</v>
      </c>
      <c r="L336" s="32">
        <v>0</v>
      </c>
      <c r="M336" s="27">
        <f>ROUND(ROUND(L336,2)*ROUND(G336,3),2)</f>
        <v>0</v>
      </c>
      <c r="N336" s="30" t="s">
        <v>1271</v>
      </c>
      <c r="O336">
        <f>(M336*21)/100</f>
        <v>0</v>
      </c>
      <c r="P336" t="s">
        <v>27</v>
      </c>
    </row>
    <row r="337" spans="1:16" ht="12.75" customHeight="1" x14ac:dyDescent="0.2">
      <c r="A337" s="33" t="s">
        <v>56</v>
      </c>
      <c r="E337" s="34" t="s">
        <v>57</v>
      </c>
    </row>
    <row r="338" spans="1:16" ht="12.75" customHeight="1" x14ac:dyDescent="0.2">
      <c r="A338" s="33" t="s">
        <v>58</v>
      </c>
      <c r="E338" s="35" t="s">
        <v>356</v>
      </c>
    </row>
    <row r="339" spans="1:16" ht="12.75" customHeight="1" x14ac:dyDescent="0.2">
      <c r="E339" s="34" t="s">
        <v>60</v>
      </c>
    </row>
    <row r="340" spans="1:16" ht="12.75" customHeight="1" x14ac:dyDescent="0.2">
      <c r="A340" t="s">
        <v>51</v>
      </c>
      <c r="B340" s="10" t="s">
        <v>913</v>
      </c>
      <c r="C340" s="10" t="s">
        <v>1452</v>
      </c>
      <c r="D340" t="s">
        <v>57</v>
      </c>
      <c r="E340" s="29" t="s">
        <v>1453</v>
      </c>
      <c r="F340" s="30" t="s">
        <v>54</v>
      </c>
      <c r="G340" s="31">
        <v>4</v>
      </c>
      <c r="H340" s="30">
        <v>0</v>
      </c>
      <c r="I340" s="30">
        <f>ROUND(G340*H340,6)</f>
        <v>0</v>
      </c>
      <c r="L340" s="32">
        <v>0</v>
      </c>
      <c r="M340" s="27">
        <f>ROUND(ROUND(L340,2)*ROUND(G340,3),2)</f>
        <v>0</v>
      </c>
      <c r="N340" s="30" t="s">
        <v>1271</v>
      </c>
      <c r="O340">
        <f>(M340*21)/100</f>
        <v>0</v>
      </c>
      <c r="P340" t="s">
        <v>27</v>
      </c>
    </row>
    <row r="341" spans="1:16" ht="12.75" customHeight="1" x14ac:dyDescent="0.2">
      <c r="A341" s="33" t="s">
        <v>56</v>
      </c>
      <c r="E341" s="34" t="s">
        <v>57</v>
      </c>
    </row>
    <row r="342" spans="1:16" ht="12.75" customHeight="1" x14ac:dyDescent="0.2">
      <c r="A342" s="33" t="s">
        <v>58</v>
      </c>
      <c r="E342" s="35" t="s">
        <v>356</v>
      </c>
    </row>
    <row r="343" spans="1:16" ht="12.75" customHeight="1" x14ac:dyDescent="0.2">
      <c r="E343" s="34" t="s">
        <v>60</v>
      </c>
    </row>
    <row r="344" spans="1:16" ht="12.75" customHeight="1" x14ac:dyDescent="0.2">
      <c r="A344" t="s">
        <v>51</v>
      </c>
      <c r="B344" s="10" t="s">
        <v>916</v>
      </c>
      <c r="C344" s="10" t="s">
        <v>1454</v>
      </c>
      <c r="D344" t="s">
        <v>57</v>
      </c>
      <c r="E344" s="29" t="s">
        <v>1455</v>
      </c>
      <c r="F344" s="30" t="s">
        <v>54</v>
      </c>
      <c r="G344" s="31">
        <v>4</v>
      </c>
      <c r="H344" s="30">
        <v>0</v>
      </c>
      <c r="I344" s="30">
        <f>ROUND(G344*H344,6)</f>
        <v>0</v>
      </c>
      <c r="L344" s="32">
        <v>0</v>
      </c>
      <c r="M344" s="27">
        <f>ROUND(ROUND(L344,2)*ROUND(G344,3),2)</f>
        <v>0</v>
      </c>
      <c r="N344" s="30" t="s">
        <v>1271</v>
      </c>
      <c r="O344">
        <f>(M344*21)/100</f>
        <v>0</v>
      </c>
      <c r="P344" t="s">
        <v>27</v>
      </c>
    </row>
    <row r="345" spans="1:16" ht="12.75" customHeight="1" x14ac:dyDescent="0.2">
      <c r="A345" s="33" t="s">
        <v>56</v>
      </c>
      <c r="E345" s="34" t="s">
        <v>57</v>
      </c>
    </row>
    <row r="346" spans="1:16" ht="12.75" customHeight="1" x14ac:dyDescent="0.2">
      <c r="A346" s="33" t="s">
        <v>58</v>
      </c>
      <c r="E346" s="35" t="s">
        <v>57</v>
      </c>
    </row>
    <row r="347" spans="1:16" ht="12.75" customHeight="1" x14ac:dyDescent="0.2">
      <c r="E347" s="34" t="s">
        <v>57</v>
      </c>
    </row>
    <row r="348" spans="1:16" ht="12.75" customHeight="1" x14ac:dyDescent="0.2">
      <c r="A348" t="s">
        <v>51</v>
      </c>
      <c r="B348" s="10" t="s">
        <v>919</v>
      </c>
      <c r="C348" s="10" t="s">
        <v>1456</v>
      </c>
      <c r="D348" t="s">
        <v>57</v>
      </c>
      <c r="E348" s="29" t="s">
        <v>1457</v>
      </c>
      <c r="F348" s="30" t="s">
        <v>54</v>
      </c>
      <c r="G348" s="31">
        <v>7</v>
      </c>
      <c r="H348" s="30">
        <v>0</v>
      </c>
      <c r="I348" s="30">
        <f>ROUND(G348*H348,6)</f>
        <v>0</v>
      </c>
      <c r="L348" s="32">
        <v>0</v>
      </c>
      <c r="M348" s="27">
        <f>ROUND(ROUND(L348,2)*ROUND(G348,3),2)</f>
        <v>0</v>
      </c>
      <c r="N348" s="30" t="s">
        <v>1271</v>
      </c>
      <c r="O348">
        <f>(M348*21)/100</f>
        <v>0</v>
      </c>
      <c r="P348" t="s">
        <v>27</v>
      </c>
    </row>
    <row r="349" spans="1:16" ht="12.75" customHeight="1" x14ac:dyDescent="0.2">
      <c r="A349" s="33" t="s">
        <v>56</v>
      </c>
      <c r="E349" s="34" t="s">
        <v>57</v>
      </c>
    </row>
    <row r="350" spans="1:16" ht="12.75" customHeight="1" x14ac:dyDescent="0.2">
      <c r="A350" s="33" t="s">
        <v>58</v>
      </c>
      <c r="E350" s="35" t="s">
        <v>356</v>
      </c>
    </row>
    <row r="351" spans="1:16" ht="12.75" customHeight="1" x14ac:dyDescent="0.2">
      <c r="E351" s="34" t="s">
        <v>60</v>
      </c>
    </row>
    <row r="352" spans="1:16" ht="12.75" customHeight="1" x14ac:dyDescent="0.2">
      <c r="A352" t="s">
        <v>51</v>
      </c>
      <c r="B352" s="10" t="s">
        <v>922</v>
      </c>
      <c r="C352" s="10" t="s">
        <v>1458</v>
      </c>
      <c r="D352" t="s">
        <v>57</v>
      </c>
      <c r="E352" s="29" t="s">
        <v>1459</v>
      </c>
      <c r="F352" s="30" t="s">
        <v>54</v>
      </c>
      <c r="G352" s="31">
        <v>7</v>
      </c>
      <c r="H352" s="30">
        <v>0</v>
      </c>
      <c r="I352" s="30">
        <f>ROUND(G352*H352,6)</f>
        <v>0</v>
      </c>
      <c r="L352" s="32">
        <v>0</v>
      </c>
      <c r="M352" s="27">
        <f>ROUND(ROUND(L352,2)*ROUND(G352,3),2)</f>
        <v>0</v>
      </c>
      <c r="N352" s="30" t="s">
        <v>1271</v>
      </c>
      <c r="O352">
        <f>(M352*21)/100</f>
        <v>0</v>
      </c>
      <c r="P352" t="s">
        <v>27</v>
      </c>
    </row>
    <row r="353" spans="1:16" ht="12.75" customHeight="1" x14ac:dyDescent="0.2">
      <c r="A353" s="33" t="s">
        <v>56</v>
      </c>
      <c r="E353" s="34" t="s">
        <v>57</v>
      </c>
    </row>
    <row r="354" spans="1:16" ht="12.75" customHeight="1" x14ac:dyDescent="0.2">
      <c r="A354" s="33" t="s">
        <v>58</v>
      </c>
      <c r="E354" s="35" t="s">
        <v>356</v>
      </c>
    </row>
    <row r="355" spans="1:16" ht="12.75" customHeight="1" x14ac:dyDescent="0.2">
      <c r="E355" s="34" t="s">
        <v>60</v>
      </c>
    </row>
    <row r="356" spans="1:16" ht="12.75" customHeight="1" x14ac:dyDescent="0.2">
      <c r="A356" t="s">
        <v>51</v>
      </c>
      <c r="B356" s="10" t="s">
        <v>925</v>
      </c>
      <c r="C356" s="10" t="s">
        <v>1460</v>
      </c>
      <c r="D356" t="s">
        <v>57</v>
      </c>
      <c r="E356" s="29" t="s">
        <v>1461</v>
      </c>
      <c r="F356" s="30" t="s">
        <v>54</v>
      </c>
      <c r="G356" s="31">
        <v>4</v>
      </c>
      <c r="H356" s="30">
        <v>0</v>
      </c>
      <c r="I356" s="30">
        <f>ROUND(G356*H356,6)</f>
        <v>0</v>
      </c>
      <c r="L356" s="32">
        <v>0</v>
      </c>
      <c r="M356" s="27">
        <f>ROUND(ROUND(L356,2)*ROUND(G356,3),2)</f>
        <v>0</v>
      </c>
      <c r="N356" s="30" t="s">
        <v>1271</v>
      </c>
      <c r="O356">
        <f>(M356*21)/100</f>
        <v>0</v>
      </c>
      <c r="P356" t="s">
        <v>27</v>
      </c>
    </row>
    <row r="357" spans="1:16" ht="12.75" customHeight="1" x14ac:dyDescent="0.2">
      <c r="A357" s="33" t="s">
        <v>56</v>
      </c>
      <c r="E357" s="34" t="s">
        <v>57</v>
      </c>
    </row>
    <row r="358" spans="1:16" ht="12.75" customHeight="1" x14ac:dyDescent="0.2">
      <c r="A358" s="33" t="s">
        <v>58</v>
      </c>
      <c r="E358" s="35" t="s">
        <v>356</v>
      </c>
    </row>
    <row r="359" spans="1:16" ht="12.75" customHeight="1" x14ac:dyDescent="0.2">
      <c r="E359" s="34" t="s">
        <v>60</v>
      </c>
    </row>
    <row r="360" spans="1:16" ht="12.75" customHeight="1" x14ac:dyDescent="0.2">
      <c r="A360" t="s">
        <v>51</v>
      </c>
      <c r="B360" s="10" t="s">
        <v>928</v>
      </c>
      <c r="C360" s="10" t="s">
        <v>1462</v>
      </c>
      <c r="D360" t="s">
        <v>57</v>
      </c>
      <c r="E360" s="29" t="s">
        <v>1463</v>
      </c>
      <c r="F360" s="30" t="s">
        <v>54</v>
      </c>
      <c r="G360" s="31">
        <v>4</v>
      </c>
      <c r="H360" s="30">
        <v>0</v>
      </c>
      <c r="I360" s="30">
        <f>ROUND(G360*H360,6)</f>
        <v>0</v>
      </c>
      <c r="L360" s="32">
        <v>0</v>
      </c>
      <c r="M360" s="27">
        <f>ROUND(ROUND(L360,2)*ROUND(G360,3),2)</f>
        <v>0</v>
      </c>
      <c r="N360" s="30" t="s">
        <v>1271</v>
      </c>
      <c r="O360">
        <f>(M360*21)/100</f>
        <v>0</v>
      </c>
      <c r="P360" t="s">
        <v>27</v>
      </c>
    </row>
    <row r="361" spans="1:16" ht="12.75" customHeight="1" x14ac:dyDescent="0.2">
      <c r="A361" s="33" t="s">
        <v>56</v>
      </c>
      <c r="E361" s="34" t="s">
        <v>57</v>
      </c>
    </row>
    <row r="362" spans="1:16" ht="12.75" customHeight="1" x14ac:dyDescent="0.2">
      <c r="A362" s="33" t="s">
        <v>58</v>
      </c>
      <c r="E362" s="35" t="s">
        <v>356</v>
      </c>
    </row>
    <row r="363" spans="1:16" ht="12.75" customHeight="1" x14ac:dyDescent="0.2">
      <c r="E363" s="34" t="s">
        <v>60</v>
      </c>
    </row>
    <row r="364" spans="1:16" ht="12.75" customHeight="1" x14ac:dyDescent="0.2">
      <c r="A364" t="s">
        <v>51</v>
      </c>
      <c r="B364" s="10" t="s">
        <v>931</v>
      </c>
      <c r="C364" s="10" t="s">
        <v>1403</v>
      </c>
      <c r="D364" t="s">
        <v>57</v>
      </c>
      <c r="E364" s="29" t="s">
        <v>1404</v>
      </c>
      <c r="F364" s="30" t="s">
        <v>130</v>
      </c>
      <c r="G364" s="31">
        <v>80</v>
      </c>
      <c r="H364" s="30">
        <v>0</v>
      </c>
      <c r="I364" s="30">
        <f>ROUND(G364*H364,6)</f>
        <v>0</v>
      </c>
      <c r="L364" s="32">
        <v>0</v>
      </c>
      <c r="M364" s="27">
        <f>ROUND(ROUND(L364,2)*ROUND(G364,3),2)</f>
        <v>0</v>
      </c>
      <c r="N364" s="30" t="s">
        <v>1271</v>
      </c>
      <c r="O364">
        <f>(M364*21)/100</f>
        <v>0</v>
      </c>
      <c r="P364" t="s">
        <v>27</v>
      </c>
    </row>
    <row r="365" spans="1:16" ht="12.75" customHeight="1" x14ac:dyDescent="0.2">
      <c r="A365" s="33" t="s">
        <v>56</v>
      </c>
      <c r="E365" s="34" t="s">
        <v>57</v>
      </c>
    </row>
    <row r="366" spans="1:16" ht="12.75" customHeight="1" x14ac:dyDescent="0.2">
      <c r="A366" s="33" t="s">
        <v>58</v>
      </c>
      <c r="E366" s="35" t="s">
        <v>356</v>
      </c>
    </row>
    <row r="367" spans="1:16" ht="12.75" customHeight="1" x14ac:dyDescent="0.2">
      <c r="E367" s="34" t="s">
        <v>60</v>
      </c>
    </row>
    <row r="368" spans="1:16" ht="12.75" customHeight="1" x14ac:dyDescent="0.2">
      <c r="A368" t="s">
        <v>51</v>
      </c>
      <c r="B368" s="10" t="s">
        <v>934</v>
      </c>
      <c r="C368" s="10" t="s">
        <v>1464</v>
      </c>
      <c r="D368" t="s">
        <v>57</v>
      </c>
      <c r="E368" s="29" t="s">
        <v>1465</v>
      </c>
      <c r="F368" s="30" t="s">
        <v>130</v>
      </c>
      <c r="G368" s="31">
        <v>80</v>
      </c>
      <c r="H368" s="30">
        <v>0</v>
      </c>
      <c r="I368" s="30">
        <f>ROUND(G368*H368,6)</f>
        <v>0</v>
      </c>
      <c r="L368" s="32">
        <v>0</v>
      </c>
      <c r="M368" s="27">
        <f>ROUND(ROUND(L368,2)*ROUND(G368,3),2)</f>
        <v>0</v>
      </c>
      <c r="N368" s="30" t="s">
        <v>1271</v>
      </c>
      <c r="O368">
        <f>(M368*21)/100</f>
        <v>0</v>
      </c>
      <c r="P368" t="s">
        <v>27</v>
      </c>
    </row>
    <row r="369" spans="1:16" ht="12.75" customHeight="1" x14ac:dyDescent="0.2">
      <c r="A369" s="33" t="s">
        <v>56</v>
      </c>
      <c r="E369" s="34" t="s">
        <v>1466</v>
      </c>
    </row>
    <row r="370" spans="1:16" ht="12.75" customHeight="1" x14ac:dyDescent="0.2">
      <c r="A370" s="33" t="s">
        <v>58</v>
      </c>
      <c r="E370" s="35" t="s">
        <v>356</v>
      </c>
    </row>
    <row r="371" spans="1:16" ht="12.75" customHeight="1" x14ac:dyDescent="0.2">
      <c r="E371" s="34" t="s">
        <v>60</v>
      </c>
    </row>
    <row r="372" spans="1:16" ht="12.75" customHeight="1" x14ac:dyDescent="0.2">
      <c r="A372" t="s">
        <v>51</v>
      </c>
      <c r="B372" s="10" t="s">
        <v>937</v>
      </c>
      <c r="C372" s="10" t="s">
        <v>1414</v>
      </c>
      <c r="D372" t="s">
        <v>57</v>
      </c>
      <c r="E372" s="29" t="s">
        <v>1415</v>
      </c>
      <c r="F372" s="30" t="s">
        <v>54</v>
      </c>
      <c r="G372" s="31">
        <v>7</v>
      </c>
      <c r="H372" s="30">
        <v>0</v>
      </c>
      <c r="I372" s="30">
        <f>ROUND(G372*H372,6)</f>
        <v>0</v>
      </c>
      <c r="L372" s="32">
        <v>0</v>
      </c>
      <c r="M372" s="27">
        <f>ROUND(ROUND(L372,2)*ROUND(G372,3),2)</f>
        <v>0</v>
      </c>
      <c r="N372" s="30" t="s">
        <v>1271</v>
      </c>
      <c r="O372">
        <f>(M372*21)/100</f>
        <v>0</v>
      </c>
      <c r="P372" t="s">
        <v>27</v>
      </c>
    </row>
    <row r="373" spans="1:16" ht="12.75" customHeight="1" x14ac:dyDescent="0.2">
      <c r="A373" s="33" t="s">
        <v>56</v>
      </c>
      <c r="E373" s="34" t="s">
        <v>57</v>
      </c>
    </row>
    <row r="374" spans="1:16" ht="12.75" customHeight="1" x14ac:dyDescent="0.2">
      <c r="A374" s="33" t="s">
        <v>58</v>
      </c>
      <c r="E374" s="35" t="s">
        <v>356</v>
      </c>
    </row>
    <row r="375" spans="1:16" ht="12.75" customHeight="1" x14ac:dyDescent="0.2">
      <c r="E375" s="34" t="s">
        <v>60</v>
      </c>
    </row>
    <row r="376" spans="1:16" ht="12.75" customHeight="1" x14ac:dyDescent="0.2">
      <c r="A376" t="s">
        <v>51</v>
      </c>
      <c r="B376" s="10" t="s">
        <v>941</v>
      </c>
      <c r="C376" s="10" t="s">
        <v>1467</v>
      </c>
      <c r="D376" t="s">
        <v>57</v>
      </c>
      <c r="E376" s="29" t="s">
        <v>1468</v>
      </c>
      <c r="F376" s="30" t="s">
        <v>54</v>
      </c>
      <c r="G376" s="31">
        <v>2</v>
      </c>
      <c r="H376" s="30">
        <v>0</v>
      </c>
      <c r="I376" s="30">
        <f>ROUND(G376*H376,6)</f>
        <v>0</v>
      </c>
      <c r="L376" s="32">
        <v>0</v>
      </c>
      <c r="M376" s="27">
        <f>ROUND(ROUND(L376,2)*ROUND(G376,3),2)</f>
        <v>0</v>
      </c>
      <c r="N376" s="30" t="s">
        <v>1271</v>
      </c>
      <c r="O376">
        <f>(M376*21)/100</f>
        <v>0</v>
      </c>
      <c r="P376" t="s">
        <v>27</v>
      </c>
    </row>
    <row r="377" spans="1:16" ht="12.75" customHeight="1" x14ac:dyDescent="0.2">
      <c r="A377" s="33" t="s">
        <v>56</v>
      </c>
      <c r="E377" s="34" t="s">
        <v>57</v>
      </c>
    </row>
    <row r="378" spans="1:16" ht="12.75" customHeight="1" x14ac:dyDescent="0.2">
      <c r="A378" s="33" t="s">
        <v>58</v>
      </c>
      <c r="E378" s="35" t="s">
        <v>356</v>
      </c>
    </row>
    <row r="379" spans="1:16" ht="12.75" customHeight="1" x14ac:dyDescent="0.2">
      <c r="E379" s="34" t="s">
        <v>60</v>
      </c>
    </row>
    <row r="380" spans="1:16" ht="12.75" customHeight="1" x14ac:dyDescent="0.2">
      <c r="A380" t="s">
        <v>51</v>
      </c>
      <c r="B380" s="10" t="s">
        <v>944</v>
      </c>
      <c r="C380" s="10" t="s">
        <v>1469</v>
      </c>
      <c r="D380" t="s">
        <v>57</v>
      </c>
      <c r="E380" s="29" t="s">
        <v>1470</v>
      </c>
      <c r="F380" s="30" t="s">
        <v>54</v>
      </c>
      <c r="G380" s="31">
        <v>2</v>
      </c>
      <c r="H380" s="30">
        <v>0</v>
      </c>
      <c r="I380" s="30">
        <f>ROUND(G380*H380,6)</f>
        <v>0</v>
      </c>
      <c r="L380" s="32">
        <v>0</v>
      </c>
      <c r="M380" s="27">
        <f>ROUND(ROUND(L380,2)*ROUND(G380,3),2)</f>
        <v>0</v>
      </c>
      <c r="N380" s="30" t="s">
        <v>1271</v>
      </c>
      <c r="O380">
        <f>(M380*21)/100</f>
        <v>0</v>
      </c>
      <c r="P380" t="s">
        <v>27</v>
      </c>
    </row>
    <row r="381" spans="1:16" ht="12.75" customHeight="1" x14ac:dyDescent="0.2">
      <c r="A381" s="33" t="s">
        <v>56</v>
      </c>
      <c r="E381" s="34" t="s">
        <v>57</v>
      </c>
    </row>
    <row r="382" spans="1:16" ht="12.75" customHeight="1" x14ac:dyDescent="0.2">
      <c r="A382" s="33" t="s">
        <v>58</v>
      </c>
      <c r="E382" s="35" t="s">
        <v>356</v>
      </c>
    </row>
    <row r="383" spans="1:16" ht="12.75" customHeight="1" x14ac:dyDescent="0.2">
      <c r="E383" s="34" t="s">
        <v>60</v>
      </c>
    </row>
    <row r="384" spans="1:16" ht="12.75" customHeight="1" x14ac:dyDescent="0.2">
      <c r="A384" t="s">
        <v>51</v>
      </c>
      <c r="B384" s="10" t="s">
        <v>947</v>
      </c>
      <c r="C384" s="10" t="s">
        <v>1471</v>
      </c>
      <c r="D384" t="s">
        <v>57</v>
      </c>
      <c r="E384" s="29" t="s">
        <v>1472</v>
      </c>
      <c r="F384" s="30" t="s">
        <v>54</v>
      </c>
      <c r="G384" s="31">
        <v>5</v>
      </c>
      <c r="H384" s="30">
        <v>0</v>
      </c>
      <c r="I384" s="30">
        <f>ROUND(G384*H384,6)</f>
        <v>0</v>
      </c>
      <c r="L384" s="32">
        <v>0</v>
      </c>
      <c r="M384" s="27">
        <f>ROUND(ROUND(L384,2)*ROUND(G384,3),2)</f>
        <v>0</v>
      </c>
      <c r="N384" s="30" t="s">
        <v>1271</v>
      </c>
      <c r="O384">
        <f>(M384*21)/100</f>
        <v>0</v>
      </c>
      <c r="P384" t="s">
        <v>27</v>
      </c>
    </row>
    <row r="385" spans="1:16" ht="12.75" customHeight="1" x14ac:dyDescent="0.2">
      <c r="A385" s="33" t="s">
        <v>56</v>
      </c>
      <c r="E385" s="34" t="s">
        <v>57</v>
      </c>
    </row>
    <row r="386" spans="1:16" ht="12.75" customHeight="1" x14ac:dyDescent="0.2">
      <c r="A386" s="33" t="s">
        <v>58</v>
      </c>
      <c r="E386" s="35" t="s">
        <v>356</v>
      </c>
    </row>
    <row r="387" spans="1:16" ht="12.75" customHeight="1" x14ac:dyDescent="0.2">
      <c r="E387" s="34" t="s">
        <v>60</v>
      </c>
    </row>
    <row r="388" spans="1:16" ht="12.75" customHeight="1" x14ac:dyDescent="0.2">
      <c r="A388" t="s">
        <v>51</v>
      </c>
      <c r="B388" s="10" t="s">
        <v>950</v>
      </c>
      <c r="C388" s="10" t="s">
        <v>1473</v>
      </c>
      <c r="D388" t="s">
        <v>57</v>
      </c>
      <c r="E388" s="29" t="s">
        <v>1474</v>
      </c>
      <c r="F388" s="30" t="s">
        <v>130</v>
      </c>
      <c r="G388" s="31">
        <v>10</v>
      </c>
      <c r="H388" s="30">
        <v>0</v>
      </c>
      <c r="I388" s="30">
        <f>ROUND(G388*H388,6)</f>
        <v>0</v>
      </c>
      <c r="L388" s="32">
        <v>0</v>
      </c>
      <c r="M388" s="27">
        <f>ROUND(ROUND(L388,2)*ROUND(G388,3),2)</f>
        <v>0</v>
      </c>
      <c r="N388" s="30" t="s">
        <v>1271</v>
      </c>
      <c r="O388">
        <f>(M388*21)/100</f>
        <v>0</v>
      </c>
      <c r="P388" t="s">
        <v>27</v>
      </c>
    </row>
    <row r="389" spans="1:16" ht="12.75" customHeight="1" x14ac:dyDescent="0.2">
      <c r="A389" s="33" t="s">
        <v>56</v>
      </c>
      <c r="E389" s="34" t="s">
        <v>57</v>
      </c>
    </row>
    <row r="390" spans="1:16" ht="12.75" customHeight="1" x14ac:dyDescent="0.2">
      <c r="A390" s="33" t="s">
        <v>58</v>
      </c>
      <c r="E390" s="35" t="s">
        <v>356</v>
      </c>
    </row>
    <row r="391" spans="1:16" ht="12.75" customHeight="1" x14ac:dyDescent="0.2">
      <c r="E391" s="34" t="s">
        <v>60</v>
      </c>
    </row>
    <row r="392" spans="1:16" ht="12.75" customHeight="1" x14ac:dyDescent="0.2">
      <c r="A392" t="s">
        <v>51</v>
      </c>
      <c r="B392" s="10" t="s">
        <v>953</v>
      </c>
      <c r="C392" s="10" t="s">
        <v>1475</v>
      </c>
      <c r="D392" t="s">
        <v>57</v>
      </c>
      <c r="E392" s="29" t="s">
        <v>1476</v>
      </c>
      <c r="F392" s="30" t="s">
        <v>54</v>
      </c>
      <c r="G392" s="31">
        <v>7</v>
      </c>
      <c r="H392" s="30">
        <v>0</v>
      </c>
      <c r="I392" s="30">
        <f>ROUND(G392*H392,6)</f>
        <v>0</v>
      </c>
      <c r="L392" s="32">
        <v>0</v>
      </c>
      <c r="M392" s="27">
        <f>ROUND(ROUND(L392,2)*ROUND(G392,3),2)</f>
        <v>0</v>
      </c>
      <c r="N392" s="30" t="s">
        <v>1271</v>
      </c>
      <c r="O392">
        <f>(M392*21)/100</f>
        <v>0</v>
      </c>
      <c r="P392" t="s">
        <v>27</v>
      </c>
    </row>
    <row r="393" spans="1:16" ht="12.75" customHeight="1" x14ac:dyDescent="0.2">
      <c r="A393" s="33" t="s">
        <v>56</v>
      </c>
      <c r="E393" s="34" t="s">
        <v>57</v>
      </c>
    </row>
    <row r="394" spans="1:16" ht="12.75" customHeight="1" x14ac:dyDescent="0.2">
      <c r="A394" s="33" t="s">
        <v>58</v>
      </c>
      <c r="E394" s="35" t="s">
        <v>356</v>
      </c>
    </row>
    <row r="395" spans="1:16" ht="12.75" customHeight="1" x14ac:dyDescent="0.2">
      <c r="E395" s="34" t="s">
        <v>60</v>
      </c>
    </row>
    <row r="396" spans="1:16" ht="12.75" customHeight="1" x14ac:dyDescent="0.2">
      <c r="A396" t="s">
        <v>51</v>
      </c>
      <c r="B396" s="10" t="s">
        <v>956</v>
      </c>
      <c r="C396" s="10" t="s">
        <v>1477</v>
      </c>
      <c r="D396" t="s">
        <v>57</v>
      </c>
      <c r="E396" s="29" t="s">
        <v>1478</v>
      </c>
      <c r="F396" s="30" t="s">
        <v>54</v>
      </c>
      <c r="G396" s="31">
        <v>8</v>
      </c>
      <c r="H396" s="30">
        <v>0</v>
      </c>
      <c r="I396" s="30">
        <f>ROUND(G396*H396,6)</f>
        <v>0</v>
      </c>
      <c r="L396" s="32">
        <v>0</v>
      </c>
      <c r="M396" s="27">
        <f>ROUND(ROUND(L396,2)*ROUND(G396,3),2)</f>
        <v>0</v>
      </c>
      <c r="N396" s="30" t="s">
        <v>1271</v>
      </c>
      <c r="O396">
        <f>(M396*21)/100</f>
        <v>0</v>
      </c>
      <c r="P396" t="s">
        <v>27</v>
      </c>
    </row>
    <row r="397" spans="1:16" ht="12.75" customHeight="1" x14ac:dyDescent="0.2">
      <c r="A397" s="33" t="s">
        <v>56</v>
      </c>
      <c r="E397" s="34" t="s">
        <v>1479</v>
      </c>
    </row>
    <row r="398" spans="1:16" ht="12.75" customHeight="1" x14ac:dyDescent="0.2">
      <c r="A398" s="33" t="s">
        <v>58</v>
      </c>
      <c r="E398" s="35" t="s">
        <v>1480</v>
      </c>
    </row>
    <row r="399" spans="1:16" ht="12.75" customHeight="1" x14ac:dyDescent="0.2">
      <c r="E399" s="34" t="s">
        <v>57</v>
      </c>
    </row>
    <row r="400" spans="1:16" ht="12.75" customHeight="1" x14ac:dyDescent="0.2">
      <c r="A400" t="s">
        <v>51</v>
      </c>
      <c r="B400" s="10" t="s">
        <v>959</v>
      </c>
      <c r="C400" s="10" t="s">
        <v>1481</v>
      </c>
      <c r="D400" t="s">
        <v>57</v>
      </c>
      <c r="E400" s="29" t="s">
        <v>1482</v>
      </c>
      <c r="F400" s="30" t="s">
        <v>678</v>
      </c>
      <c r="G400" s="31">
        <v>12</v>
      </c>
      <c r="H400" s="30">
        <v>0</v>
      </c>
      <c r="I400" s="30">
        <f>ROUND(G400*H400,6)</f>
        <v>0</v>
      </c>
      <c r="L400" s="32">
        <v>0</v>
      </c>
      <c r="M400" s="27">
        <f>ROUND(ROUND(L400,2)*ROUND(G400,3),2)</f>
        <v>0</v>
      </c>
      <c r="N400" s="30" t="s">
        <v>1271</v>
      </c>
      <c r="O400">
        <f>(M400*21)/100</f>
        <v>0</v>
      </c>
      <c r="P400" t="s">
        <v>27</v>
      </c>
    </row>
    <row r="401" spans="1:16" ht="12.75" customHeight="1" x14ac:dyDescent="0.2">
      <c r="A401" s="33" t="s">
        <v>56</v>
      </c>
      <c r="E401" s="34" t="s">
        <v>1483</v>
      </c>
    </row>
    <row r="402" spans="1:16" ht="12.75" customHeight="1" x14ac:dyDescent="0.2">
      <c r="A402" s="33" t="s">
        <v>58</v>
      </c>
      <c r="E402" s="35" t="s">
        <v>57</v>
      </c>
    </row>
    <row r="403" spans="1:16" ht="12.75" customHeight="1" x14ac:dyDescent="0.2">
      <c r="E403" s="34" t="s">
        <v>60</v>
      </c>
    </row>
    <row r="404" spans="1:16" ht="12.75" customHeight="1" x14ac:dyDescent="0.2">
      <c r="A404" t="s">
        <v>51</v>
      </c>
      <c r="B404" s="10" t="s">
        <v>962</v>
      </c>
      <c r="C404" s="10" t="s">
        <v>1436</v>
      </c>
      <c r="D404" t="s">
        <v>57</v>
      </c>
      <c r="E404" s="29" t="s">
        <v>1437</v>
      </c>
      <c r="F404" s="30" t="s">
        <v>678</v>
      </c>
      <c r="G404" s="31">
        <v>20</v>
      </c>
      <c r="H404" s="30">
        <v>0</v>
      </c>
      <c r="I404" s="30">
        <f>ROUND(G404*H404,6)</f>
        <v>0</v>
      </c>
      <c r="L404" s="32">
        <v>0</v>
      </c>
      <c r="M404" s="27">
        <f>ROUND(ROUND(L404,2)*ROUND(G404,3),2)</f>
        <v>0</v>
      </c>
      <c r="N404" s="30" t="s">
        <v>1271</v>
      </c>
      <c r="O404">
        <f>(M404*21)/100</f>
        <v>0</v>
      </c>
      <c r="P404" t="s">
        <v>27</v>
      </c>
    </row>
    <row r="405" spans="1:16" ht="12.75" customHeight="1" x14ac:dyDescent="0.2">
      <c r="A405" s="33" t="s">
        <v>56</v>
      </c>
      <c r="E405" s="34" t="s">
        <v>57</v>
      </c>
    </row>
    <row r="406" spans="1:16" ht="12.75" customHeight="1" x14ac:dyDescent="0.2">
      <c r="A406" s="33" t="s">
        <v>58</v>
      </c>
      <c r="E406" s="35" t="s">
        <v>57</v>
      </c>
    </row>
    <row r="407" spans="1:16" ht="12.75" customHeight="1" x14ac:dyDescent="0.2">
      <c r="E407" s="34" t="s">
        <v>60</v>
      </c>
    </row>
    <row r="408" spans="1:16" ht="12.75" customHeight="1" x14ac:dyDescent="0.2">
      <c r="A408" t="s">
        <v>48</v>
      </c>
      <c r="C408" s="11" t="s">
        <v>106</v>
      </c>
      <c r="E408" s="28" t="s">
        <v>1484</v>
      </c>
      <c r="J408" s="27">
        <f>0</f>
        <v>0</v>
      </c>
      <c r="K408" s="27">
        <f>0</f>
        <v>0</v>
      </c>
      <c r="L408" s="27">
        <f>0+L409+L413+L417+L421+L425+L429</f>
        <v>0</v>
      </c>
      <c r="M408" s="27">
        <f>0+M409+M413+M417+M421+M425+M429</f>
        <v>0</v>
      </c>
    </row>
    <row r="409" spans="1:16" ht="12.75" customHeight="1" x14ac:dyDescent="0.2">
      <c r="A409" t="s">
        <v>51</v>
      </c>
      <c r="B409" s="10" t="s">
        <v>965</v>
      </c>
      <c r="C409" s="10" t="s">
        <v>1485</v>
      </c>
      <c r="D409" t="s">
        <v>57</v>
      </c>
      <c r="E409" s="29" t="s">
        <v>1486</v>
      </c>
      <c r="F409" s="30" t="s">
        <v>54</v>
      </c>
      <c r="G409" s="31">
        <v>1</v>
      </c>
      <c r="H409" s="30">
        <v>0</v>
      </c>
      <c r="I409" s="30">
        <f>ROUND(G409*H409,6)</f>
        <v>0</v>
      </c>
      <c r="L409" s="32">
        <v>0</v>
      </c>
      <c r="M409" s="27">
        <f>ROUND(ROUND(L409,2)*ROUND(G409,3),2)</f>
        <v>0</v>
      </c>
      <c r="N409" s="30" t="s">
        <v>1271</v>
      </c>
      <c r="O409">
        <f>(M409*21)/100</f>
        <v>0</v>
      </c>
      <c r="P409" t="s">
        <v>27</v>
      </c>
    </row>
    <row r="410" spans="1:16" ht="12.75" customHeight="1" x14ac:dyDescent="0.2">
      <c r="A410" s="33" t="s">
        <v>56</v>
      </c>
      <c r="E410" s="34" t="s">
        <v>57</v>
      </c>
    </row>
    <row r="411" spans="1:16" ht="12.75" customHeight="1" x14ac:dyDescent="0.2">
      <c r="A411" s="33" t="s">
        <v>58</v>
      </c>
      <c r="E411" s="35" t="s">
        <v>57</v>
      </c>
    </row>
    <row r="412" spans="1:16" ht="12.75" customHeight="1" x14ac:dyDescent="0.2">
      <c r="E412" s="34" t="s">
        <v>60</v>
      </c>
    </row>
    <row r="413" spans="1:16" ht="12.75" customHeight="1" x14ac:dyDescent="0.2">
      <c r="A413" t="s">
        <v>51</v>
      </c>
      <c r="B413" s="10" t="s">
        <v>968</v>
      </c>
      <c r="C413" s="10" t="s">
        <v>1487</v>
      </c>
      <c r="D413" t="s">
        <v>57</v>
      </c>
      <c r="E413" s="29" t="s">
        <v>1488</v>
      </c>
      <c r="F413" s="30" t="s">
        <v>54</v>
      </c>
      <c r="G413" s="31">
        <v>1</v>
      </c>
      <c r="H413" s="30">
        <v>0</v>
      </c>
      <c r="I413" s="30">
        <f>ROUND(G413*H413,6)</f>
        <v>0</v>
      </c>
      <c r="L413" s="32">
        <v>0</v>
      </c>
      <c r="M413" s="27">
        <f>ROUND(ROUND(L413,2)*ROUND(G413,3),2)</f>
        <v>0</v>
      </c>
      <c r="N413" s="30" t="s">
        <v>1271</v>
      </c>
      <c r="O413">
        <f>(M413*21)/100</f>
        <v>0</v>
      </c>
      <c r="P413" t="s">
        <v>27</v>
      </c>
    </row>
    <row r="414" spans="1:16" ht="12.75" customHeight="1" x14ac:dyDescent="0.2">
      <c r="A414" s="33" t="s">
        <v>56</v>
      </c>
      <c r="E414" s="34" t="s">
        <v>57</v>
      </c>
    </row>
    <row r="415" spans="1:16" ht="12.75" customHeight="1" x14ac:dyDescent="0.2">
      <c r="A415" s="33" t="s">
        <v>58</v>
      </c>
      <c r="E415" s="35" t="s">
        <v>57</v>
      </c>
    </row>
    <row r="416" spans="1:16" ht="12.75" customHeight="1" x14ac:dyDescent="0.2">
      <c r="E416" s="34" t="s">
        <v>60</v>
      </c>
    </row>
    <row r="417" spans="1:16" ht="12.75" customHeight="1" x14ac:dyDescent="0.2">
      <c r="A417" t="s">
        <v>51</v>
      </c>
      <c r="B417" s="10" t="s">
        <v>971</v>
      </c>
      <c r="C417" s="10" t="s">
        <v>1489</v>
      </c>
      <c r="D417" t="s">
        <v>57</v>
      </c>
      <c r="E417" s="29" t="s">
        <v>1490</v>
      </c>
      <c r="F417" s="30" t="s">
        <v>54</v>
      </c>
      <c r="G417" s="31">
        <v>1</v>
      </c>
      <c r="H417" s="30">
        <v>0</v>
      </c>
      <c r="I417" s="30">
        <f>ROUND(G417*H417,6)</f>
        <v>0</v>
      </c>
      <c r="L417" s="32">
        <v>0</v>
      </c>
      <c r="M417" s="27">
        <f>ROUND(ROUND(L417,2)*ROUND(G417,3),2)</f>
        <v>0</v>
      </c>
      <c r="N417" s="30" t="s">
        <v>1271</v>
      </c>
      <c r="O417">
        <f>(M417*21)/100</f>
        <v>0</v>
      </c>
      <c r="P417" t="s">
        <v>27</v>
      </c>
    </row>
    <row r="418" spans="1:16" ht="12.75" customHeight="1" x14ac:dyDescent="0.2">
      <c r="A418" s="33" t="s">
        <v>56</v>
      </c>
      <c r="E418" s="34" t="s">
        <v>57</v>
      </c>
    </row>
    <row r="419" spans="1:16" ht="12.75" customHeight="1" x14ac:dyDescent="0.2">
      <c r="A419" s="33" t="s">
        <v>58</v>
      </c>
      <c r="E419" s="35" t="s">
        <v>57</v>
      </c>
    </row>
    <row r="420" spans="1:16" ht="12.75" customHeight="1" x14ac:dyDescent="0.2">
      <c r="E420" s="34" t="s">
        <v>60</v>
      </c>
    </row>
    <row r="421" spans="1:16" ht="12.75" customHeight="1" x14ac:dyDescent="0.2">
      <c r="A421" t="s">
        <v>51</v>
      </c>
      <c r="B421" s="10" t="s">
        <v>974</v>
      </c>
      <c r="C421" s="10" t="s">
        <v>1491</v>
      </c>
      <c r="D421" t="s">
        <v>57</v>
      </c>
      <c r="E421" s="29" t="s">
        <v>1492</v>
      </c>
      <c r="F421" s="30" t="s">
        <v>54</v>
      </c>
      <c r="G421" s="31">
        <v>1</v>
      </c>
      <c r="H421" s="30">
        <v>0</v>
      </c>
      <c r="I421" s="30">
        <f>ROUND(G421*H421,6)</f>
        <v>0</v>
      </c>
      <c r="L421" s="32">
        <v>0</v>
      </c>
      <c r="M421" s="27">
        <f>ROUND(ROUND(L421,2)*ROUND(G421,3),2)</f>
        <v>0</v>
      </c>
      <c r="N421" s="30" t="s">
        <v>1271</v>
      </c>
      <c r="O421">
        <f>(M421*21)/100</f>
        <v>0</v>
      </c>
      <c r="P421" t="s">
        <v>27</v>
      </c>
    </row>
    <row r="422" spans="1:16" ht="12.75" customHeight="1" x14ac:dyDescent="0.2">
      <c r="A422" s="33" t="s">
        <v>56</v>
      </c>
      <c r="E422" s="34" t="s">
        <v>57</v>
      </c>
    </row>
    <row r="423" spans="1:16" ht="12.75" customHeight="1" x14ac:dyDescent="0.2">
      <c r="A423" s="33" t="s">
        <v>58</v>
      </c>
      <c r="E423" s="35" t="s">
        <v>57</v>
      </c>
    </row>
    <row r="424" spans="1:16" ht="12.75" customHeight="1" x14ac:dyDescent="0.2">
      <c r="E424" s="34" t="s">
        <v>60</v>
      </c>
    </row>
    <row r="425" spans="1:16" ht="12.75" customHeight="1" x14ac:dyDescent="0.2">
      <c r="A425" t="s">
        <v>51</v>
      </c>
      <c r="B425" s="10" t="s">
        <v>976</v>
      </c>
      <c r="C425" s="10" t="s">
        <v>1493</v>
      </c>
      <c r="D425" t="s">
        <v>57</v>
      </c>
      <c r="E425" s="29" t="s">
        <v>1494</v>
      </c>
      <c r="F425" s="30" t="s">
        <v>870</v>
      </c>
      <c r="G425" s="31">
        <v>1</v>
      </c>
      <c r="H425" s="30">
        <v>0</v>
      </c>
      <c r="I425" s="30">
        <f>ROUND(G425*H425,6)</f>
        <v>0</v>
      </c>
      <c r="L425" s="32">
        <v>0</v>
      </c>
      <c r="M425" s="27">
        <f>ROUND(ROUND(L425,2)*ROUND(G425,3),2)</f>
        <v>0</v>
      </c>
      <c r="N425" s="30" t="s">
        <v>1271</v>
      </c>
      <c r="O425">
        <f>(M425*21)/100</f>
        <v>0</v>
      </c>
      <c r="P425" t="s">
        <v>27</v>
      </c>
    </row>
    <row r="426" spans="1:16" ht="12.75" customHeight="1" x14ac:dyDescent="0.2">
      <c r="A426" s="33" t="s">
        <v>56</v>
      </c>
      <c r="E426" s="34" t="s">
        <v>57</v>
      </c>
    </row>
    <row r="427" spans="1:16" ht="12.75" customHeight="1" x14ac:dyDescent="0.2">
      <c r="A427" s="33" t="s">
        <v>58</v>
      </c>
      <c r="E427" s="35" t="s">
        <v>57</v>
      </c>
    </row>
    <row r="428" spans="1:16" ht="12.75" customHeight="1" x14ac:dyDescent="0.2">
      <c r="E428" s="34" t="s">
        <v>60</v>
      </c>
    </row>
    <row r="429" spans="1:16" ht="12.75" customHeight="1" x14ac:dyDescent="0.2">
      <c r="A429" t="s">
        <v>51</v>
      </c>
      <c r="B429" s="10" t="s">
        <v>979</v>
      </c>
      <c r="C429" s="10" t="s">
        <v>1495</v>
      </c>
      <c r="D429" t="s">
        <v>57</v>
      </c>
      <c r="E429" s="29" t="s">
        <v>1496</v>
      </c>
      <c r="F429" s="30" t="s">
        <v>870</v>
      </c>
      <c r="G429" s="31">
        <v>1</v>
      </c>
      <c r="H429" s="30">
        <v>0</v>
      </c>
      <c r="I429" s="30">
        <f>ROUND(G429*H429,6)</f>
        <v>0</v>
      </c>
      <c r="L429" s="32">
        <v>0</v>
      </c>
      <c r="M429" s="27">
        <f>ROUND(ROUND(L429,2)*ROUND(G429,3),2)</f>
        <v>0</v>
      </c>
      <c r="N429" s="30" t="s">
        <v>1271</v>
      </c>
      <c r="O429">
        <f>(M429*21)/100</f>
        <v>0</v>
      </c>
      <c r="P429" t="s">
        <v>27</v>
      </c>
    </row>
    <row r="430" spans="1:16" ht="12.75" customHeight="1" x14ac:dyDescent="0.2">
      <c r="A430" s="33" t="s">
        <v>56</v>
      </c>
      <c r="E430" s="34" t="s">
        <v>57</v>
      </c>
    </row>
    <row r="431" spans="1:16" ht="12.75" customHeight="1" x14ac:dyDescent="0.2">
      <c r="A431" s="33" t="s">
        <v>58</v>
      </c>
      <c r="E431" s="35" t="s">
        <v>57</v>
      </c>
    </row>
    <row r="432" spans="1:16" ht="12.75" customHeight="1" x14ac:dyDescent="0.2">
      <c r="E432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1497</v>
      </c>
      <c r="M3" s="36">
        <f>Rekapitulace!C28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1497</v>
      </c>
      <c r="D4" s="5"/>
      <c r="E4" s="23" t="s">
        <v>1498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COUNTIFS(L8:L35,"=0",A8:A35,"P")+COUNTIFS(L8:L35,"",A8:A35,"P")+SUM(Q8:Q35)</f>
        <v>7</v>
      </c>
    </row>
    <row r="8" spans="1:20" ht="12.75" customHeight="1" x14ac:dyDescent="0.2">
      <c r="A8" t="s">
        <v>45</v>
      </c>
      <c r="C8" s="24" t="s">
        <v>1501</v>
      </c>
      <c r="E8" s="26" t="s">
        <v>1498</v>
      </c>
      <c r="J8" s="25">
        <f>0+J9+J26</f>
        <v>0</v>
      </c>
      <c r="K8" s="25">
        <f>0+K9+K26</f>
        <v>0</v>
      </c>
      <c r="L8" s="25">
        <f>0+L9+L26</f>
        <v>0</v>
      </c>
      <c r="M8" s="25">
        <f>0+M9+M26</f>
        <v>0</v>
      </c>
    </row>
    <row r="9" spans="1:20" ht="12.75" customHeight="1" x14ac:dyDescent="0.2">
      <c r="A9" t="s">
        <v>48</v>
      </c>
      <c r="C9" s="11" t="s">
        <v>49</v>
      </c>
      <c r="E9" s="28" t="s">
        <v>1502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1503</v>
      </c>
      <c r="D10" t="s">
        <v>57</v>
      </c>
      <c r="E10" s="29" t="s">
        <v>1504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136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1505</v>
      </c>
    </row>
    <row r="12" spans="1:20" ht="12.75" customHeight="1" x14ac:dyDescent="0.2">
      <c r="A12" s="33" t="s">
        <v>58</v>
      </c>
      <c r="E12" s="35" t="s">
        <v>1506</v>
      </c>
    </row>
    <row r="13" spans="1:20" ht="12.75" customHeight="1" x14ac:dyDescent="0.2">
      <c r="E13" s="34" t="s">
        <v>1507</v>
      </c>
    </row>
    <row r="14" spans="1:20" ht="12.75" customHeight="1" x14ac:dyDescent="0.2">
      <c r="A14" t="s">
        <v>51</v>
      </c>
      <c r="B14" s="10" t="s">
        <v>27</v>
      </c>
      <c r="C14" s="10" t="s">
        <v>1508</v>
      </c>
      <c r="D14" t="s">
        <v>57</v>
      </c>
      <c r="E14" s="29" t="s">
        <v>1509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136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1510</v>
      </c>
    </row>
    <row r="16" spans="1:20" ht="12.75" customHeight="1" x14ac:dyDescent="0.2">
      <c r="A16" s="33" t="s">
        <v>58</v>
      </c>
      <c r="E16" s="35" t="s">
        <v>1506</v>
      </c>
    </row>
    <row r="17" spans="1:16" ht="12.75" customHeight="1" x14ac:dyDescent="0.2">
      <c r="E17" s="34" t="s">
        <v>1511</v>
      </c>
    </row>
    <row r="18" spans="1:16" ht="12.75" customHeight="1" x14ac:dyDescent="0.2">
      <c r="A18" t="s">
        <v>51</v>
      </c>
      <c r="B18" s="10" t="s">
        <v>26</v>
      </c>
      <c r="C18" s="10" t="s">
        <v>1512</v>
      </c>
      <c r="D18" t="s">
        <v>57</v>
      </c>
      <c r="E18" s="29" t="s">
        <v>1513</v>
      </c>
      <c r="F18" s="30" t="s">
        <v>100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136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1514</v>
      </c>
    </row>
    <row r="20" spans="1:16" ht="12.75" customHeight="1" x14ac:dyDescent="0.2">
      <c r="A20" s="33" t="s">
        <v>58</v>
      </c>
      <c r="E20" s="35" t="s">
        <v>1506</v>
      </c>
    </row>
    <row r="21" spans="1:16" ht="12.75" customHeight="1" x14ac:dyDescent="0.2">
      <c r="E21" s="34" t="s">
        <v>1515</v>
      </c>
    </row>
    <row r="22" spans="1:16" ht="12.75" customHeight="1" x14ac:dyDescent="0.2">
      <c r="A22" t="s">
        <v>51</v>
      </c>
      <c r="B22" s="10" t="s">
        <v>90</v>
      </c>
      <c r="C22" s="10" t="s">
        <v>1516</v>
      </c>
      <c r="D22" t="s">
        <v>57</v>
      </c>
      <c r="E22" s="29" t="s">
        <v>1517</v>
      </c>
      <c r="F22" s="30" t="s">
        <v>100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136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1518</v>
      </c>
    </row>
    <row r="24" spans="1:16" ht="12.75" customHeight="1" x14ac:dyDescent="0.2">
      <c r="A24" s="33" t="s">
        <v>58</v>
      </c>
      <c r="E24" s="35" t="s">
        <v>1506</v>
      </c>
    </row>
    <row r="25" spans="1:16" ht="12.75" customHeight="1" x14ac:dyDescent="0.2">
      <c r="E25" s="34" t="s">
        <v>1519</v>
      </c>
    </row>
    <row r="26" spans="1:16" ht="12.75" customHeight="1" x14ac:dyDescent="0.2">
      <c r="A26" t="s">
        <v>48</v>
      </c>
      <c r="C26" s="11" t="s">
        <v>27</v>
      </c>
      <c r="E26" s="28" t="s">
        <v>1520</v>
      </c>
      <c r="J26" s="27">
        <f>0</f>
        <v>0</v>
      </c>
      <c r="K26" s="27">
        <f>0</f>
        <v>0</v>
      </c>
      <c r="L26" s="27">
        <f>0+L27+L31+L35</f>
        <v>0</v>
      </c>
      <c r="M26" s="27">
        <f>0+M27+M31+M35</f>
        <v>0</v>
      </c>
    </row>
    <row r="27" spans="1:16" ht="12.75" customHeight="1" x14ac:dyDescent="0.2">
      <c r="A27" t="s">
        <v>51</v>
      </c>
      <c r="B27" s="10" t="s">
        <v>93</v>
      </c>
      <c r="C27" s="10" t="s">
        <v>1521</v>
      </c>
      <c r="D27" t="s">
        <v>57</v>
      </c>
      <c r="E27" s="29" t="s">
        <v>1522</v>
      </c>
      <c r="F27" s="30" t="s">
        <v>100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136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1523</v>
      </c>
    </row>
    <row r="29" spans="1:16" ht="12.75" customHeight="1" x14ac:dyDescent="0.2">
      <c r="A29" s="33" t="s">
        <v>58</v>
      </c>
      <c r="E29" s="35" t="s">
        <v>1506</v>
      </c>
    </row>
    <row r="30" spans="1:16" ht="25.5" customHeight="1" x14ac:dyDescent="0.2">
      <c r="E30" s="34" t="s">
        <v>1524</v>
      </c>
    </row>
    <row r="31" spans="1:16" ht="12.75" customHeight="1" x14ac:dyDescent="0.2">
      <c r="A31" t="s">
        <v>51</v>
      </c>
      <c r="B31" s="10" t="s">
        <v>66</v>
      </c>
      <c r="C31" s="10" t="s">
        <v>1525</v>
      </c>
      <c r="D31" t="s">
        <v>57</v>
      </c>
      <c r="E31" s="29" t="s">
        <v>1526</v>
      </c>
      <c r="F31" s="30" t="s">
        <v>100</v>
      </c>
      <c r="G31" s="31">
        <v>1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136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1527</v>
      </c>
    </row>
    <row r="33" spans="1:16" ht="12.75" customHeight="1" x14ac:dyDescent="0.2">
      <c r="A33" s="33" t="s">
        <v>58</v>
      </c>
      <c r="E33" s="35" t="s">
        <v>1506</v>
      </c>
    </row>
    <row r="34" spans="1:16" ht="25.5" customHeight="1" x14ac:dyDescent="0.2">
      <c r="E34" s="34" t="s">
        <v>1528</v>
      </c>
    </row>
    <row r="35" spans="1:16" ht="12.75" customHeight="1" x14ac:dyDescent="0.2">
      <c r="A35" t="s">
        <v>51</v>
      </c>
      <c r="B35" s="10" t="s">
        <v>69</v>
      </c>
      <c r="C35" s="10" t="s">
        <v>1529</v>
      </c>
      <c r="D35" t="s">
        <v>57</v>
      </c>
      <c r="E35" s="29" t="s">
        <v>1530</v>
      </c>
      <c r="F35" s="30" t="s">
        <v>100</v>
      </c>
      <c r="G35" s="31">
        <v>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136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1531</v>
      </c>
    </row>
    <row r="37" spans="1:16" ht="12.75" customHeight="1" x14ac:dyDescent="0.2">
      <c r="A37" s="33" t="s">
        <v>58</v>
      </c>
      <c r="E37" s="35" t="s">
        <v>1506</v>
      </c>
    </row>
    <row r="38" spans="1:16" ht="51" customHeight="1" x14ac:dyDescent="0.2">
      <c r="E38" s="34" t="s">
        <v>1532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COUNTIFS(L8:L27,"=0",A8:A27,"P")+COUNTIFS(L8:L27,"",A8:A27,"P")+SUM(Q8:Q27)</f>
        <v>5</v>
      </c>
    </row>
    <row r="8" spans="1:20" ht="12.75" customHeight="1" x14ac:dyDescent="0.2">
      <c r="A8" t="s">
        <v>45</v>
      </c>
      <c r="C8" s="24" t="s">
        <v>46</v>
      </c>
      <c r="E8" s="26" t="s">
        <v>47</v>
      </c>
      <c r="J8" s="25">
        <f>0+J9+J22</f>
        <v>0</v>
      </c>
      <c r="K8" s="25">
        <f>0+K9+K22</f>
        <v>0</v>
      </c>
      <c r="L8" s="25">
        <f>0+L9+L22</f>
        <v>0</v>
      </c>
      <c r="M8" s="25">
        <f>0+M9+M22</f>
        <v>0</v>
      </c>
    </row>
    <row r="9" spans="1:20" ht="12.75" customHeight="1" x14ac:dyDescent="0.2">
      <c r="A9" t="s">
        <v>48</v>
      </c>
      <c r="C9" s="11" t="s">
        <v>49</v>
      </c>
      <c r="E9" s="28" t="s">
        <v>50</v>
      </c>
      <c r="J9" s="27">
        <f>0</f>
        <v>0</v>
      </c>
      <c r="K9" s="27">
        <f>0</f>
        <v>0</v>
      </c>
      <c r="L9" s="27">
        <f>0+L10+L14+L18</f>
        <v>0</v>
      </c>
      <c r="M9" s="27">
        <f>0+M10+M14+M18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52</v>
      </c>
      <c r="D10" t="s">
        <v>49</v>
      </c>
      <c r="E10" s="29" t="s">
        <v>53</v>
      </c>
      <c r="F10" s="30" t="s">
        <v>54</v>
      </c>
      <c r="G10" s="31">
        <v>6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55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59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61</v>
      </c>
      <c r="D14" t="s">
        <v>49</v>
      </c>
      <c r="E14" s="29" t="s">
        <v>62</v>
      </c>
      <c r="F14" s="30" t="s">
        <v>54</v>
      </c>
      <c r="G14" s="31">
        <v>6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55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59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63</v>
      </c>
      <c r="D18" t="s">
        <v>49</v>
      </c>
      <c r="E18" s="29" t="s">
        <v>64</v>
      </c>
      <c r="F18" s="30" t="s">
        <v>54</v>
      </c>
      <c r="G18" s="31">
        <v>8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55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59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48</v>
      </c>
      <c r="C22" s="11" t="s">
        <v>27</v>
      </c>
      <c r="E22" s="28" t="s">
        <v>65</v>
      </c>
      <c r="J22" s="27">
        <f>0</f>
        <v>0</v>
      </c>
      <c r="K22" s="27">
        <f>0</f>
        <v>0</v>
      </c>
      <c r="L22" s="27">
        <f>0+L23+L27</f>
        <v>0</v>
      </c>
      <c r="M22" s="27">
        <f>0+M23+M27</f>
        <v>0</v>
      </c>
    </row>
    <row r="23" spans="1:16" ht="12.75" customHeight="1" x14ac:dyDescent="0.2">
      <c r="A23" t="s">
        <v>51</v>
      </c>
      <c r="B23" s="10" t="s">
        <v>66</v>
      </c>
      <c r="C23" s="10" t="s">
        <v>67</v>
      </c>
      <c r="D23" t="s">
        <v>49</v>
      </c>
      <c r="E23" s="29" t="s">
        <v>68</v>
      </c>
      <c r="F23" s="30" t="s">
        <v>54</v>
      </c>
      <c r="G23" s="31">
        <v>1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55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59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69</v>
      </c>
      <c r="C27" s="10" t="s">
        <v>70</v>
      </c>
      <c r="D27" t="s">
        <v>49</v>
      </c>
      <c r="E27" s="29" t="s">
        <v>71</v>
      </c>
      <c r="F27" s="30" t="s">
        <v>54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55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59</v>
      </c>
    </row>
    <row r="30" spans="1:16" ht="12.75" customHeight="1" x14ac:dyDescent="0.2">
      <c r="E30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72</v>
      </c>
      <c r="M3" s="36">
        <f>Rekapitulace!C12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72</v>
      </c>
      <c r="D4" s="5"/>
      <c r="E4" s="23" t="s">
        <v>73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COUNTIFS(L8:L233,"=0",A8:A233,"P")+COUNTIFS(L8:L233,"",A8:A233,"P")+SUM(Q8:Q233)</f>
        <v>56</v>
      </c>
    </row>
    <row r="8" spans="1:20" ht="12.75" customHeight="1" x14ac:dyDescent="0.2">
      <c r="A8" t="s">
        <v>45</v>
      </c>
      <c r="C8" s="24" t="s">
        <v>76</v>
      </c>
      <c r="E8" s="26" t="s">
        <v>77</v>
      </c>
      <c r="J8" s="25">
        <f>0+J9+J42+J55+J140</f>
        <v>0</v>
      </c>
      <c r="K8" s="25">
        <f>0+K9+K42+K55+K140</f>
        <v>0</v>
      </c>
      <c r="L8" s="25">
        <f>0+L9+L42+L55+L140</f>
        <v>0</v>
      </c>
      <c r="M8" s="25">
        <f>0+M9+M42+M55+M140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0+L10+L14+L18+L22+L26+L30+L34+L38</f>
        <v>0</v>
      </c>
      <c r="M9" s="27">
        <f>0+M10+M14+M18+M22+M26+M30+M34+M38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80</v>
      </c>
      <c r="D10" t="s">
        <v>49</v>
      </c>
      <c r="E10" s="29" t="s">
        <v>81</v>
      </c>
      <c r="F10" s="30" t="s">
        <v>82</v>
      </c>
      <c r="G10" s="31">
        <v>711.29700000000003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84</v>
      </c>
    </row>
    <row r="12" spans="1:20" ht="12.75" customHeight="1" x14ac:dyDescent="0.2">
      <c r="A12" s="33" t="s">
        <v>58</v>
      </c>
      <c r="E12" s="35" t="s">
        <v>85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86</v>
      </c>
      <c r="D14" t="s">
        <v>49</v>
      </c>
      <c r="E14" s="29" t="s">
        <v>87</v>
      </c>
      <c r="F14" s="30" t="s">
        <v>82</v>
      </c>
      <c r="G14" s="31">
        <v>59.024000000000001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85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88</v>
      </c>
      <c r="D18" t="s">
        <v>49</v>
      </c>
      <c r="E18" s="29" t="s">
        <v>89</v>
      </c>
      <c r="F18" s="30" t="s">
        <v>82</v>
      </c>
      <c r="G18" s="31">
        <v>0.58699999999999997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85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91</v>
      </c>
      <c r="D22" t="s">
        <v>49</v>
      </c>
      <c r="E22" s="29" t="s">
        <v>92</v>
      </c>
      <c r="F22" s="30" t="s">
        <v>82</v>
      </c>
      <c r="G22" s="31">
        <v>0.64700000000000002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85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94</v>
      </c>
      <c r="D26" t="s">
        <v>49</v>
      </c>
      <c r="E26" s="29" t="s">
        <v>95</v>
      </c>
      <c r="F26" s="30" t="s">
        <v>82</v>
      </c>
      <c r="G26" s="31">
        <v>209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85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96</v>
      </c>
      <c r="D30" t="s">
        <v>49</v>
      </c>
      <c r="E30" s="29" t="s">
        <v>97</v>
      </c>
      <c r="F30" s="30" t="s">
        <v>82</v>
      </c>
      <c r="G30" s="31">
        <v>27.602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</v>
      </c>
    </row>
    <row r="32" spans="1:16" ht="12.75" customHeight="1" x14ac:dyDescent="0.2">
      <c r="A32" s="33" t="s">
        <v>58</v>
      </c>
      <c r="E32" s="35" t="s">
        <v>85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51</v>
      </c>
      <c r="B34" s="10" t="s">
        <v>69</v>
      </c>
      <c r="C34" s="10" t="s">
        <v>98</v>
      </c>
      <c r="D34" t="s">
        <v>49</v>
      </c>
      <c r="E34" s="29" t="s">
        <v>99</v>
      </c>
      <c r="F34" s="30" t="s">
        <v>100</v>
      </c>
      <c r="G34" s="31">
        <v>1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83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57</v>
      </c>
    </row>
    <row r="36" spans="1:16" ht="12.75" customHeight="1" x14ac:dyDescent="0.2">
      <c r="A36" s="33" t="s">
        <v>58</v>
      </c>
      <c r="E36" s="35" t="s">
        <v>57</v>
      </c>
    </row>
    <row r="37" spans="1:16" ht="12.75" customHeight="1" x14ac:dyDescent="0.2">
      <c r="E37" s="34" t="s">
        <v>60</v>
      </c>
    </row>
    <row r="38" spans="1:16" ht="12.75" customHeight="1" x14ac:dyDescent="0.2">
      <c r="A38" t="s">
        <v>51</v>
      </c>
      <c r="B38" s="10" t="s">
        <v>101</v>
      </c>
      <c r="C38" s="10" t="s">
        <v>102</v>
      </c>
      <c r="D38" t="s">
        <v>49</v>
      </c>
      <c r="E38" s="29" t="s">
        <v>103</v>
      </c>
      <c r="F38" s="30" t="s">
        <v>100</v>
      </c>
      <c r="G38" s="31">
        <v>1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83</v>
      </c>
      <c r="O38">
        <f>(M38*21)/100</f>
        <v>0</v>
      </c>
      <c r="P38" t="s">
        <v>27</v>
      </c>
    </row>
    <row r="39" spans="1:16" ht="12.75" customHeight="1" x14ac:dyDescent="0.2">
      <c r="A39" s="33" t="s">
        <v>56</v>
      </c>
      <c r="E39" s="34" t="s">
        <v>104</v>
      </c>
    </row>
    <row r="40" spans="1:16" ht="12.75" customHeight="1" x14ac:dyDescent="0.2">
      <c r="A40" s="33" t="s">
        <v>58</v>
      </c>
      <c r="E40" s="35" t="s">
        <v>57</v>
      </c>
    </row>
    <row r="41" spans="1:16" ht="12.75" customHeight="1" x14ac:dyDescent="0.2">
      <c r="E41" s="34" t="s">
        <v>60</v>
      </c>
    </row>
    <row r="42" spans="1:16" ht="12.75" customHeight="1" x14ac:dyDescent="0.2">
      <c r="A42" t="s">
        <v>48</v>
      </c>
      <c r="C42" s="11" t="s">
        <v>49</v>
      </c>
      <c r="E42" s="28" t="s">
        <v>105</v>
      </c>
      <c r="J42" s="27">
        <f>0</f>
        <v>0</v>
      </c>
      <c r="K42" s="27">
        <f>0</f>
        <v>0</v>
      </c>
      <c r="L42" s="27">
        <f>0+L43+L47+L51</f>
        <v>0</v>
      </c>
      <c r="M42" s="27">
        <f>0+M43+M47+M51</f>
        <v>0</v>
      </c>
    </row>
    <row r="43" spans="1:16" ht="12.75" customHeight="1" x14ac:dyDescent="0.2">
      <c r="A43" t="s">
        <v>51</v>
      </c>
      <c r="B43" s="10" t="s">
        <v>106</v>
      </c>
      <c r="C43" s="10" t="s">
        <v>107</v>
      </c>
      <c r="D43" t="s">
        <v>49</v>
      </c>
      <c r="E43" s="29" t="s">
        <v>108</v>
      </c>
      <c r="F43" s="30" t="s">
        <v>109</v>
      </c>
      <c r="G43" s="31">
        <v>338.71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84</v>
      </c>
    </row>
    <row r="45" spans="1:16" ht="12.75" customHeight="1" x14ac:dyDescent="0.2">
      <c r="A45" s="33" t="s">
        <v>58</v>
      </c>
      <c r="E45" s="35" t="s">
        <v>85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111</v>
      </c>
      <c r="D47" t="s">
        <v>49</v>
      </c>
      <c r="E47" s="29" t="s">
        <v>112</v>
      </c>
      <c r="F47" s="30" t="s">
        <v>109</v>
      </c>
      <c r="G47" s="31">
        <v>1693.55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113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115</v>
      </c>
      <c r="D51" t="s">
        <v>49</v>
      </c>
      <c r="E51" s="29" t="s">
        <v>116</v>
      </c>
      <c r="F51" s="30" t="s">
        <v>117</v>
      </c>
      <c r="G51" s="31">
        <v>1925.37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118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48</v>
      </c>
      <c r="C55" s="11" t="s">
        <v>93</v>
      </c>
      <c r="E55" s="28" t="s">
        <v>119</v>
      </c>
      <c r="J55" s="27">
        <f>0</f>
        <v>0</v>
      </c>
      <c r="K55" s="27">
        <f>0</f>
        <v>0</v>
      </c>
      <c r="L55" s="27">
        <f>0+L56+L60+L64+L68+L72+L76+L80+L84+L88+L92+L96+L100+L104+L108+L112+L116+L120+L124+L128+L132+L136</f>
        <v>0</v>
      </c>
      <c r="M55" s="27">
        <f>0+M56+M60+M64+M68+M72+M76+M80+M84+M88+M92+M96+M100+M104+M108+M112+M116+M120+M124+M128+M132+M136</f>
        <v>0</v>
      </c>
    </row>
    <row r="56" spans="1:16" ht="12.75" customHeight="1" x14ac:dyDescent="0.2">
      <c r="A56" t="s">
        <v>51</v>
      </c>
      <c r="B56" s="10" t="s">
        <v>120</v>
      </c>
      <c r="C56" s="10" t="s">
        <v>121</v>
      </c>
      <c r="D56" t="s">
        <v>49</v>
      </c>
      <c r="E56" s="29" t="s">
        <v>122</v>
      </c>
      <c r="F56" s="30" t="s">
        <v>109</v>
      </c>
      <c r="G56" s="31">
        <v>423.9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83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57</v>
      </c>
    </row>
    <row r="58" spans="1:16" ht="12.75" customHeight="1" x14ac:dyDescent="0.2">
      <c r="A58" s="33" t="s">
        <v>58</v>
      </c>
      <c r="E58" s="35" t="s">
        <v>85</v>
      </c>
    </row>
    <row r="59" spans="1:16" ht="12.75" customHeight="1" x14ac:dyDescent="0.2">
      <c r="E59" s="34" t="s">
        <v>60</v>
      </c>
    </row>
    <row r="60" spans="1:16" ht="12.75" customHeight="1" x14ac:dyDescent="0.2">
      <c r="A60" t="s">
        <v>51</v>
      </c>
      <c r="B60" s="10" t="s">
        <v>123</v>
      </c>
      <c r="C60" s="10" t="s">
        <v>124</v>
      </c>
      <c r="D60" t="s">
        <v>49</v>
      </c>
      <c r="E60" s="29" t="s">
        <v>125</v>
      </c>
      <c r="F60" s="30" t="s">
        <v>109</v>
      </c>
      <c r="G60" s="31">
        <v>75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83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57</v>
      </c>
    </row>
    <row r="62" spans="1:16" ht="12.75" customHeight="1" x14ac:dyDescent="0.2">
      <c r="A62" s="33" t="s">
        <v>58</v>
      </c>
      <c r="E62" s="35" t="s">
        <v>126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51</v>
      </c>
      <c r="B64" s="10" t="s">
        <v>127</v>
      </c>
      <c r="C64" s="10" t="s">
        <v>128</v>
      </c>
      <c r="D64" t="s">
        <v>49</v>
      </c>
      <c r="E64" s="29" t="s">
        <v>129</v>
      </c>
      <c r="F64" s="30" t="s">
        <v>130</v>
      </c>
      <c r="G64" s="31">
        <v>34.854999999999997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83</v>
      </c>
      <c r="O64">
        <f>(M64*21)/100</f>
        <v>0</v>
      </c>
      <c r="P64" t="s">
        <v>27</v>
      </c>
    </row>
    <row r="65" spans="1:16" ht="12.75" customHeight="1" x14ac:dyDescent="0.2">
      <c r="A65" s="33" t="s">
        <v>56</v>
      </c>
      <c r="E65" s="34" t="s">
        <v>131</v>
      </c>
    </row>
    <row r="66" spans="1:16" ht="12.75" customHeight="1" x14ac:dyDescent="0.2">
      <c r="A66" s="33" t="s">
        <v>58</v>
      </c>
      <c r="E66" s="35" t="s">
        <v>132</v>
      </c>
    </row>
    <row r="67" spans="1:16" ht="12.75" customHeight="1" x14ac:dyDescent="0.2">
      <c r="E67" s="34" t="s">
        <v>60</v>
      </c>
    </row>
    <row r="68" spans="1:16" ht="12.75" customHeight="1" x14ac:dyDescent="0.2">
      <c r="A68" t="s">
        <v>51</v>
      </c>
      <c r="B68" s="10" t="s">
        <v>133</v>
      </c>
      <c r="C68" s="10" t="s">
        <v>134</v>
      </c>
      <c r="D68" t="s">
        <v>49</v>
      </c>
      <c r="E68" s="29" t="s">
        <v>135</v>
      </c>
      <c r="F68" s="30" t="s">
        <v>130</v>
      </c>
      <c r="G68" s="31">
        <v>7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136</v>
      </c>
      <c r="O68">
        <f>(M68*21)/100</f>
        <v>0</v>
      </c>
      <c r="P68" t="s">
        <v>27</v>
      </c>
    </row>
    <row r="69" spans="1:16" ht="12.75" customHeight="1" x14ac:dyDescent="0.2">
      <c r="A69" s="33" t="s">
        <v>56</v>
      </c>
      <c r="E69" s="34" t="s">
        <v>137</v>
      </c>
    </row>
    <row r="70" spans="1:16" ht="12.75" customHeight="1" x14ac:dyDescent="0.2">
      <c r="A70" s="33" t="s">
        <v>58</v>
      </c>
      <c r="E70" s="35" t="s">
        <v>57</v>
      </c>
    </row>
    <row r="71" spans="1:16" ht="12.75" customHeight="1" x14ac:dyDescent="0.2">
      <c r="E71" s="34" t="s">
        <v>138</v>
      </c>
    </row>
    <row r="72" spans="1:16" ht="12.75" customHeight="1" x14ac:dyDescent="0.2">
      <c r="A72" t="s">
        <v>51</v>
      </c>
      <c r="B72" s="10" t="s">
        <v>139</v>
      </c>
      <c r="C72" s="10" t="s">
        <v>140</v>
      </c>
      <c r="D72" t="s">
        <v>49</v>
      </c>
      <c r="E72" s="29" t="s">
        <v>141</v>
      </c>
      <c r="F72" s="30" t="s">
        <v>130</v>
      </c>
      <c r="G72" s="31">
        <v>14.9</v>
      </c>
      <c r="H72" s="30">
        <v>0</v>
      </c>
      <c r="I72" s="30">
        <f>ROUND(G72*H72,6)</f>
        <v>0</v>
      </c>
      <c r="L72" s="32">
        <v>0</v>
      </c>
      <c r="M72" s="27">
        <f>ROUND(ROUND(L72,2)*ROUND(G72,3),2)</f>
        <v>0</v>
      </c>
      <c r="N72" s="30" t="s">
        <v>83</v>
      </c>
      <c r="O72">
        <f>(M72*21)/100</f>
        <v>0</v>
      </c>
      <c r="P72" t="s">
        <v>27</v>
      </c>
    </row>
    <row r="73" spans="1:16" ht="12.75" customHeight="1" x14ac:dyDescent="0.2">
      <c r="A73" s="33" t="s">
        <v>56</v>
      </c>
      <c r="E73" s="34" t="s">
        <v>142</v>
      </c>
    </row>
    <row r="74" spans="1:16" ht="12.75" customHeight="1" x14ac:dyDescent="0.2">
      <c r="A74" s="33" t="s">
        <v>58</v>
      </c>
      <c r="E74" s="35" t="s">
        <v>143</v>
      </c>
    </row>
    <row r="75" spans="1:16" ht="12.75" customHeight="1" x14ac:dyDescent="0.2">
      <c r="E75" s="34" t="s">
        <v>60</v>
      </c>
    </row>
    <row r="76" spans="1:16" ht="12.75" customHeight="1" x14ac:dyDescent="0.2">
      <c r="A76" t="s">
        <v>51</v>
      </c>
      <c r="B76" s="10" t="s">
        <v>144</v>
      </c>
      <c r="C76" s="10" t="s">
        <v>145</v>
      </c>
      <c r="D76" t="s">
        <v>49</v>
      </c>
      <c r="E76" s="29" t="s">
        <v>146</v>
      </c>
      <c r="F76" s="30" t="s">
        <v>130</v>
      </c>
      <c r="G76" s="31">
        <v>43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136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147</v>
      </c>
    </row>
    <row r="78" spans="1:16" ht="12.75" customHeight="1" x14ac:dyDescent="0.2">
      <c r="A78" s="33" t="s">
        <v>58</v>
      </c>
      <c r="E78" s="35" t="s">
        <v>148</v>
      </c>
    </row>
    <row r="79" spans="1:16" ht="12.75" customHeight="1" x14ac:dyDescent="0.2">
      <c r="E79" s="34" t="s">
        <v>149</v>
      </c>
    </row>
    <row r="80" spans="1:16" ht="12.75" customHeight="1" x14ac:dyDescent="0.2">
      <c r="A80" t="s">
        <v>51</v>
      </c>
      <c r="B80" s="10" t="s">
        <v>150</v>
      </c>
      <c r="C80" s="10" t="s">
        <v>151</v>
      </c>
      <c r="D80" t="s">
        <v>49</v>
      </c>
      <c r="E80" s="29" t="s">
        <v>152</v>
      </c>
      <c r="F80" s="30" t="s">
        <v>130</v>
      </c>
      <c r="G80" s="31">
        <v>77.27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83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142</v>
      </c>
    </row>
    <row r="82" spans="1:16" ht="12.75" customHeight="1" x14ac:dyDescent="0.2">
      <c r="A82" s="33" t="s">
        <v>58</v>
      </c>
      <c r="E82" s="35" t="s">
        <v>153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51</v>
      </c>
      <c r="B84" s="10" t="s">
        <v>154</v>
      </c>
      <c r="C84" s="10" t="s">
        <v>155</v>
      </c>
      <c r="D84" t="s">
        <v>49</v>
      </c>
      <c r="E84" s="29" t="s">
        <v>152</v>
      </c>
      <c r="F84" s="30" t="s">
        <v>130</v>
      </c>
      <c r="G84" s="31">
        <v>25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136</v>
      </c>
      <c r="O84">
        <f>(M84*21)/100</f>
        <v>0</v>
      </c>
      <c r="P84" t="s">
        <v>27</v>
      </c>
    </row>
    <row r="85" spans="1:16" ht="12.75" customHeight="1" x14ac:dyDescent="0.2">
      <c r="A85" s="33" t="s">
        <v>56</v>
      </c>
      <c r="E85" s="34" t="s">
        <v>142</v>
      </c>
    </row>
    <row r="86" spans="1:16" ht="12.75" customHeight="1" x14ac:dyDescent="0.2">
      <c r="A86" s="33" t="s">
        <v>58</v>
      </c>
      <c r="E86" s="35" t="s">
        <v>156</v>
      </c>
    </row>
    <row r="87" spans="1:16" ht="12.75" customHeight="1" x14ac:dyDescent="0.2">
      <c r="E87" s="34" t="s">
        <v>157</v>
      </c>
    </row>
    <row r="88" spans="1:16" ht="12.75" customHeight="1" x14ac:dyDescent="0.2">
      <c r="A88" t="s">
        <v>51</v>
      </c>
      <c r="B88" s="10" t="s">
        <v>158</v>
      </c>
      <c r="C88" s="10" t="s">
        <v>159</v>
      </c>
      <c r="D88" t="s">
        <v>49</v>
      </c>
      <c r="E88" s="29" t="s">
        <v>160</v>
      </c>
      <c r="F88" s="30" t="s">
        <v>54</v>
      </c>
      <c r="G88" s="31">
        <v>1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83</v>
      </c>
      <c r="O88">
        <f>(M88*21)/100</f>
        <v>0</v>
      </c>
      <c r="P88" t="s">
        <v>27</v>
      </c>
    </row>
    <row r="89" spans="1:16" ht="12.75" customHeight="1" x14ac:dyDescent="0.2">
      <c r="A89" s="33" t="s">
        <v>56</v>
      </c>
      <c r="E89" s="34" t="s">
        <v>161</v>
      </c>
    </row>
    <row r="90" spans="1:16" ht="12.75" customHeight="1" x14ac:dyDescent="0.2">
      <c r="A90" s="33" t="s">
        <v>58</v>
      </c>
      <c r="E90" s="35" t="s">
        <v>57</v>
      </c>
    </row>
    <row r="91" spans="1:16" ht="12.75" customHeight="1" x14ac:dyDescent="0.2">
      <c r="E91" s="34" t="s">
        <v>60</v>
      </c>
    </row>
    <row r="92" spans="1:16" ht="12.75" customHeight="1" x14ac:dyDescent="0.2">
      <c r="A92" t="s">
        <v>51</v>
      </c>
      <c r="B92" s="10" t="s">
        <v>162</v>
      </c>
      <c r="C92" s="10" t="s">
        <v>163</v>
      </c>
      <c r="D92" t="s">
        <v>49</v>
      </c>
      <c r="E92" s="29" t="s">
        <v>164</v>
      </c>
      <c r="F92" s="30" t="s">
        <v>130</v>
      </c>
      <c r="G92" s="31">
        <v>125.565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165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166</v>
      </c>
      <c r="C96" s="10" t="s">
        <v>167</v>
      </c>
      <c r="D96" t="s">
        <v>49</v>
      </c>
      <c r="E96" s="29" t="s">
        <v>168</v>
      </c>
      <c r="F96" s="30" t="s">
        <v>130</v>
      </c>
      <c r="G96" s="31">
        <v>759.24699999999996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169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51</v>
      </c>
      <c r="B100" s="10" t="s">
        <v>170</v>
      </c>
      <c r="C100" s="10" t="s">
        <v>171</v>
      </c>
      <c r="D100" t="s">
        <v>49</v>
      </c>
      <c r="E100" s="29" t="s">
        <v>172</v>
      </c>
      <c r="F100" s="30" t="s">
        <v>130</v>
      </c>
      <c r="G100" s="31">
        <v>7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83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56</v>
      </c>
      <c r="E101" s="34" t="s">
        <v>173</v>
      </c>
    </row>
    <row r="102" spans="1:16" ht="12.75" customHeight="1" x14ac:dyDescent="0.2">
      <c r="A102" s="33" t="s">
        <v>58</v>
      </c>
      <c r="E102" s="35" t="s">
        <v>57</v>
      </c>
    </row>
    <row r="103" spans="1:16" ht="12.75" customHeight="1" x14ac:dyDescent="0.2">
      <c r="E103" s="34" t="s">
        <v>60</v>
      </c>
    </row>
    <row r="104" spans="1:16" ht="12.75" customHeight="1" x14ac:dyDescent="0.2">
      <c r="A104" t="s">
        <v>51</v>
      </c>
      <c r="B104" s="10" t="s">
        <v>174</v>
      </c>
      <c r="C104" s="10" t="s">
        <v>175</v>
      </c>
      <c r="D104" t="s">
        <v>49</v>
      </c>
      <c r="E104" s="29" t="s">
        <v>176</v>
      </c>
      <c r="F104" s="30" t="s">
        <v>130</v>
      </c>
      <c r="G104" s="31">
        <v>262.51799999999997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83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56</v>
      </c>
      <c r="E105" s="34" t="s">
        <v>57</v>
      </c>
    </row>
    <row r="106" spans="1:16" ht="12.75" customHeight="1" x14ac:dyDescent="0.2">
      <c r="A106" s="33" t="s">
        <v>58</v>
      </c>
      <c r="E106" s="35" t="s">
        <v>177</v>
      </c>
    </row>
    <row r="107" spans="1:16" ht="12.75" customHeight="1" x14ac:dyDescent="0.2">
      <c r="E107" s="34" t="s">
        <v>60</v>
      </c>
    </row>
    <row r="108" spans="1:16" ht="12.75" customHeight="1" x14ac:dyDescent="0.2">
      <c r="A108" t="s">
        <v>51</v>
      </c>
      <c r="B108" s="10" t="s">
        <v>156</v>
      </c>
      <c r="C108" s="10" t="s">
        <v>178</v>
      </c>
      <c r="D108" t="s">
        <v>49</v>
      </c>
      <c r="E108" s="29" t="s">
        <v>179</v>
      </c>
      <c r="F108" s="30" t="s">
        <v>54</v>
      </c>
      <c r="G108" s="31">
        <v>18</v>
      </c>
      <c r="H108" s="30">
        <v>0</v>
      </c>
      <c r="I108" s="30">
        <f>ROUND(G108*H108,6)</f>
        <v>0</v>
      </c>
      <c r="L108" s="32">
        <v>0</v>
      </c>
      <c r="M108" s="27">
        <f>ROUND(ROUND(L108,2)*ROUND(G108,3),2)</f>
        <v>0</v>
      </c>
      <c r="N108" s="30" t="s">
        <v>83</v>
      </c>
      <c r="O108">
        <f>(M108*21)/100</f>
        <v>0</v>
      </c>
      <c r="P108" t="s">
        <v>27</v>
      </c>
    </row>
    <row r="109" spans="1:16" ht="12.75" customHeight="1" x14ac:dyDescent="0.2">
      <c r="A109" s="33" t="s">
        <v>56</v>
      </c>
      <c r="E109" s="34" t="s">
        <v>180</v>
      </c>
    </row>
    <row r="110" spans="1:16" ht="12.75" customHeight="1" x14ac:dyDescent="0.2">
      <c r="A110" s="33" t="s">
        <v>58</v>
      </c>
      <c r="E110" s="35" t="s">
        <v>181</v>
      </c>
    </row>
    <row r="111" spans="1:16" ht="12.75" customHeight="1" x14ac:dyDescent="0.2">
      <c r="E111" s="34" t="s">
        <v>60</v>
      </c>
    </row>
    <row r="112" spans="1:16" ht="12.75" customHeight="1" x14ac:dyDescent="0.2">
      <c r="A112" t="s">
        <v>51</v>
      </c>
      <c r="B112" s="10" t="s">
        <v>182</v>
      </c>
      <c r="C112" s="10" t="s">
        <v>183</v>
      </c>
      <c r="D112" t="s">
        <v>49</v>
      </c>
      <c r="E112" s="29" t="s">
        <v>184</v>
      </c>
      <c r="F112" s="30" t="s">
        <v>54</v>
      </c>
      <c r="G112" s="31">
        <v>32</v>
      </c>
      <c r="H112" s="30">
        <v>0</v>
      </c>
      <c r="I112" s="30">
        <f>ROUND(G112*H112,6)</f>
        <v>0</v>
      </c>
      <c r="L112" s="32">
        <v>0</v>
      </c>
      <c r="M112" s="27">
        <f>ROUND(ROUND(L112,2)*ROUND(G112,3),2)</f>
        <v>0</v>
      </c>
      <c r="N112" s="30" t="s">
        <v>83</v>
      </c>
      <c r="O112">
        <f>(M112*21)/100</f>
        <v>0</v>
      </c>
      <c r="P112" t="s">
        <v>27</v>
      </c>
    </row>
    <row r="113" spans="1:16" ht="12.75" customHeight="1" x14ac:dyDescent="0.2">
      <c r="A113" s="33" t="s">
        <v>56</v>
      </c>
      <c r="E113" s="34" t="s">
        <v>185</v>
      </c>
    </row>
    <row r="114" spans="1:16" ht="12.75" customHeight="1" x14ac:dyDescent="0.2">
      <c r="A114" s="33" t="s">
        <v>58</v>
      </c>
      <c r="E114" s="35" t="s">
        <v>186</v>
      </c>
    </row>
    <row r="115" spans="1:16" ht="12.75" customHeight="1" x14ac:dyDescent="0.2">
      <c r="E115" s="34" t="s">
        <v>60</v>
      </c>
    </row>
    <row r="116" spans="1:16" ht="12.75" customHeight="1" x14ac:dyDescent="0.2">
      <c r="A116" t="s">
        <v>51</v>
      </c>
      <c r="B116" s="10" t="s">
        <v>187</v>
      </c>
      <c r="C116" s="10" t="s">
        <v>188</v>
      </c>
      <c r="D116" t="s">
        <v>49</v>
      </c>
      <c r="E116" s="29" t="s">
        <v>189</v>
      </c>
      <c r="F116" s="30" t="s">
        <v>130</v>
      </c>
      <c r="G116" s="31">
        <v>50</v>
      </c>
      <c r="H116" s="30">
        <v>0</v>
      </c>
      <c r="I116" s="30">
        <f>ROUND(G116*H116,6)</f>
        <v>0</v>
      </c>
      <c r="L116" s="32">
        <v>0</v>
      </c>
      <c r="M116" s="27">
        <f>ROUND(ROUND(L116,2)*ROUND(G116,3),2)</f>
        <v>0</v>
      </c>
      <c r="N116" s="30" t="s">
        <v>83</v>
      </c>
      <c r="O116">
        <f>(M116*21)/100</f>
        <v>0</v>
      </c>
      <c r="P116" t="s">
        <v>27</v>
      </c>
    </row>
    <row r="117" spans="1:16" ht="12.75" customHeight="1" x14ac:dyDescent="0.2">
      <c r="A117" s="33" t="s">
        <v>56</v>
      </c>
      <c r="E117" s="34" t="s">
        <v>190</v>
      </c>
    </row>
    <row r="118" spans="1:16" ht="12.75" customHeight="1" x14ac:dyDescent="0.2">
      <c r="A118" s="33" t="s">
        <v>58</v>
      </c>
      <c r="E118" s="35" t="s">
        <v>191</v>
      </c>
    </row>
    <row r="119" spans="1:16" ht="12.75" customHeight="1" x14ac:dyDescent="0.2">
      <c r="E119" s="34" t="s">
        <v>60</v>
      </c>
    </row>
    <row r="120" spans="1:16" ht="12.75" customHeight="1" x14ac:dyDescent="0.2">
      <c r="A120" t="s">
        <v>51</v>
      </c>
      <c r="B120" s="10" t="s">
        <v>192</v>
      </c>
      <c r="C120" s="10" t="s">
        <v>193</v>
      </c>
      <c r="D120" t="s">
        <v>49</v>
      </c>
      <c r="E120" s="29" t="s">
        <v>194</v>
      </c>
      <c r="F120" s="30" t="s">
        <v>130</v>
      </c>
      <c r="G120" s="31">
        <v>43.753</v>
      </c>
      <c r="H120" s="30">
        <v>0</v>
      </c>
      <c r="I120" s="30">
        <f>ROUND(G120*H120,6)</f>
        <v>0</v>
      </c>
      <c r="L120" s="32">
        <v>0</v>
      </c>
      <c r="M120" s="27">
        <f>ROUND(ROUND(L120,2)*ROUND(G120,3),2)</f>
        <v>0</v>
      </c>
      <c r="N120" s="30" t="s">
        <v>83</v>
      </c>
      <c r="O120">
        <f>(M120*21)/100</f>
        <v>0</v>
      </c>
      <c r="P120" t="s">
        <v>27</v>
      </c>
    </row>
    <row r="121" spans="1:16" ht="12.75" customHeight="1" x14ac:dyDescent="0.2">
      <c r="A121" s="33" t="s">
        <v>56</v>
      </c>
      <c r="E121" s="34" t="s">
        <v>195</v>
      </c>
    </row>
    <row r="122" spans="1:16" ht="12.75" customHeight="1" x14ac:dyDescent="0.2">
      <c r="A122" s="33" t="s">
        <v>58</v>
      </c>
      <c r="E122" s="35" t="s">
        <v>196</v>
      </c>
    </row>
    <row r="123" spans="1:16" ht="12.75" customHeight="1" x14ac:dyDescent="0.2">
      <c r="E123" s="34" t="s">
        <v>60</v>
      </c>
    </row>
    <row r="124" spans="1:16" ht="12.75" customHeight="1" x14ac:dyDescent="0.2">
      <c r="A124" t="s">
        <v>51</v>
      </c>
      <c r="B124" s="10" t="s">
        <v>197</v>
      </c>
      <c r="C124" s="10" t="s">
        <v>198</v>
      </c>
      <c r="D124" t="s">
        <v>49</v>
      </c>
      <c r="E124" s="29" t="s">
        <v>199</v>
      </c>
      <c r="F124" s="30" t="s">
        <v>200</v>
      </c>
      <c r="G124" s="31">
        <v>80</v>
      </c>
      <c r="H124" s="30">
        <v>0</v>
      </c>
      <c r="I124" s="30">
        <f>ROUND(G124*H124,6)</f>
        <v>0</v>
      </c>
      <c r="L124" s="32">
        <v>0</v>
      </c>
      <c r="M124" s="27">
        <f>ROUND(ROUND(L124,2)*ROUND(G124,3),2)</f>
        <v>0</v>
      </c>
      <c r="N124" s="30" t="s">
        <v>83</v>
      </c>
      <c r="O124">
        <f>(M124*21)/100</f>
        <v>0</v>
      </c>
      <c r="P124" t="s">
        <v>27</v>
      </c>
    </row>
    <row r="125" spans="1:16" ht="12.75" customHeight="1" x14ac:dyDescent="0.2">
      <c r="A125" s="33" t="s">
        <v>56</v>
      </c>
      <c r="E125" s="34" t="s">
        <v>57</v>
      </c>
    </row>
    <row r="126" spans="1:16" ht="12.75" customHeight="1" x14ac:dyDescent="0.2">
      <c r="A126" s="33" t="s">
        <v>58</v>
      </c>
      <c r="E126" s="35" t="s">
        <v>201</v>
      </c>
    </row>
    <row r="127" spans="1:16" ht="12.75" customHeight="1" x14ac:dyDescent="0.2">
      <c r="E127" s="34" t="s">
        <v>60</v>
      </c>
    </row>
    <row r="128" spans="1:16" ht="12.75" customHeight="1" x14ac:dyDescent="0.2">
      <c r="A128" t="s">
        <v>51</v>
      </c>
      <c r="B128" s="10" t="s">
        <v>202</v>
      </c>
      <c r="C128" s="10" t="s">
        <v>203</v>
      </c>
      <c r="D128" t="s">
        <v>49</v>
      </c>
      <c r="E128" s="29" t="s">
        <v>204</v>
      </c>
      <c r="F128" s="30" t="s">
        <v>54</v>
      </c>
      <c r="G128" s="31">
        <v>11</v>
      </c>
      <c r="H128" s="30">
        <v>0</v>
      </c>
      <c r="I128" s="30">
        <f>ROUND(G128*H128,6)</f>
        <v>0</v>
      </c>
      <c r="L128" s="32">
        <v>0</v>
      </c>
      <c r="M128" s="27">
        <f>ROUND(ROUND(L128,2)*ROUND(G128,3),2)</f>
        <v>0</v>
      </c>
      <c r="N128" s="30" t="s">
        <v>83</v>
      </c>
      <c r="O128">
        <f>(M128*21)/100</f>
        <v>0</v>
      </c>
      <c r="P128" t="s">
        <v>27</v>
      </c>
    </row>
    <row r="129" spans="1:16" ht="12.75" customHeight="1" x14ac:dyDescent="0.2">
      <c r="A129" s="33" t="s">
        <v>56</v>
      </c>
      <c r="E129" s="34" t="s">
        <v>205</v>
      </c>
    </row>
    <row r="130" spans="1:16" ht="12.75" customHeight="1" x14ac:dyDescent="0.2">
      <c r="A130" s="33" t="s">
        <v>58</v>
      </c>
      <c r="E130" s="35" t="s">
        <v>114</v>
      </c>
    </row>
    <row r="131" spans="1:16" ht="12.75" customHeight="1" x14ac:dyDescent="0.2">
      <c r="E131" s="34" t="s">
        <v>60</v>
      </c>
    </row>
    <row r="132" spans="1:16" ht="12.75" customHeight="1" x14ac:dyDescent="0.2">
      <c r="A132" t="s">
        <v>51</v>
      </c>
      <c r="B132" s="10" t="s">
        <v>206</v>
      </c>
      <c r="C132" s="10" t="s">
        <v>207</v>
      </c>
      <c r="D132" t="s">
        <v>49</v>
      </c>
      <c r="E132" s="29" t="s">
        <v>208</v>
      </c>
      <c r="F132" s="30" t="s">
        <v>130</v>
      </c>
      <c r="G132" s="31">
        <v>7</v>
      </c>
      <c r="H132" s="30">
        <v>0</v>
      </c>
      <c r="I132" s="30">
        <f>ROUND(G132*H132,6)</f>
        <v>0</v>
      </c>
      <c r="L132" s="32">
        <v>0</v>
      </c>
      <c r="M132" s="27">
        <f>ROUND(ROUND(L132,2)*ROUND(G132,3),2)</f>
        <v>0</v>
      </c>
      <c r="N132" s="30" t="s">
        <v>83</v>
      </c>
      <c r="O132">
        <f>(M132*21)/100</f>
        <v>0</v>
      </c>
      <c r="P132" t="s">
        <v>27</v>
      </c>
    </row>
    <row r="133" spans="1:16" ht="12.75" customHeight="1" x14ac:dyDescent="0.2">
      <c r="A133" s="33" t="s">
        <v>56</v>
      </c>
      <c r="E133" s="34" t="s">
        <v>209</v>
      </c>
    </row>
    <row r="134" spans="1:16" ht="12.75" customHeight="1" x14ac:dyDescent="0.2">
      <c r="A134" s="33" t="s">
        <v>58</v>
      </c>
      <c r="E134" s="35" t="s">
        <v>57</v>
      </c>
    </row>
    <row r="135" spans="1:16" ht="12.75" customHeight="1" x14ac:dyDescent="0.2">
      <c r="E135" s="34" t="s">
        <v>60</v>
      </c>
    </row>
    <row r="136" spans="1:16" ht="12.75" customHeight="1" x14ac:dyDescent="0.2">
      <c r="A136" t="s">
        <v>51</v>
      </c>
      <c r="B136" s="10" t="s">
        <v>186</v>
      </c>
      <c r="C136" s="10" t="s">
        <v>210</v>
      </c>
      <c r="D136" t="s">
        <v>49</v>
      </c>
      <c r="E136" s="29" t="s">
        <v>211</v>
      </c>
      <c r="F136" s="30" t="s">
        <v>54</v>
      </c>
      <c r="G136" s="31">
        <v>1</v>
      </c>
      <c r="H136" s="30">
        <v>0</v>
      </c>
      <c r="I136" s="30">
        <f>ROUND(G136*H136,6)</f>
        <v>0</v>
      </c>
      <c r="L136" s="32">
        <v>0</v>
      </c>
      <c r="M136" s="27">
        <f>ROUND(ROUND(L136,2)*ROUND(G136,3),2)</f>
        <v>0</v>
      </c>
      <c r="N136" s="30" t="s">
        <v>83</v>
      </c>
      <c r="O136">
        <f>(M136*21)/100</f>
        <v>0</v>
      </c>
      <c r="P136" t="s">
        <v>27</v>
      </c>
    </row>
    <row r="137" spans="1:16" ht="12.75" customHeight="1" x14ac:dyDescent="0.2">
      <c r="A137" s="33" t="s">
        <v>56</v>
      </c>
      <c r="E137" s="34" t="s">
        <v>212</v>
      </c>
    </row>
    <row r="138" spans="1:16" ht="12.75" customHeight="1" x14ac:dyDescent="0.2">
      <c r="A138" s="33" t="s">
        <v>58</v>
      </c>
      <c r="E138" s="35" t="s">
        <v>57</v>
      </c>
    </row>
    <row r="139" spans="1:16" ht="12.75" customHeight="1" x14ac:dyDescent="0.2">
      <c r="E139" s="34" t="s">
        <v>60</v>
      </c>
    </row>
    <row r="140" spans="1:16" ht="12.75" customHeight="1" x14ac:dyDescent="0.2">
      <c r="A140" t="s">
        <v>48</v>
      </c>
      <c r="C140" s="11" t="s">
        <v>106</v>
      </c>
      <c r="E140" s="28" t="s">
        <v>213</v>
      </c>
      <c r="J140" s="27">
        <f>0</f>
        <v>0</v>
      </c>
      <c r="K140" s="27">
        <f>0</f>
        <v>0</v>
      </c>
      <c r="L140" s="27">
        <f>0+L141+L145+L149+L153+L157+L161+L165+L169+L173+L177+L181+L185+L189+L193+L197+L201+L205+L209+L213+L217+L221+L225+L229+L233</f>
        <v>0</v>
      </c>
      <c r="M140" s="27">
        <f>0+M141+M145+M149+M153+M157+M161+M165+M169+M173+M177+M181+M185+M189+M193+M197+M201+M205+M209+M213+M217+M221+M225+M229+M233</f>
        <v>0</v>
      </c>
    </row>
    <row r="141" spans="1:16" ht="12.75" customHeight="1" x14ac:dyDescent="0.2">
      <c r="A141" t="s">
        <v>51</v>
      </c>
      <c r="B141" s="10" t="s">
        <v>214</v>
      </c>
      <c r="C141" s="10" t="s">
        <v>215</v>
      </c>
      <c r="D141" t="s">
        <v>49</v>
      </c>
      <c r="E141" s="29" t="s">
        <v>216</v>
      </c>
      <c r="F141" s="30" t="s">
        <v>54</v>
      </c>
      <c r="G141" s="31">
        <v>5</v>
      </c>
      <c r="H141" s="30">
        <v>0</v>
      </c>
      <c r="I141" s="30">
        <f>ROUND(G141*H141,6)</f>
        <v>0</v>
      </c>
      <c r="L141" s="32">
        <v>0</v>
      </c>
      <c r="M141" s="27">
        <f>ROUND(ROUND(L141,2)*ROUND(G141,3),2)</f>
        <v>0</v>
      </c>
      <c r="N141" s="30" t="s">
        <v>83</v>
      </c>
      <c r="O141">
        <f>(M141*21)/100</f>
        <v>0</v>
      </c>
      <c r="P141" t="s">
        <v>27</v>
      </c>
    </row>
    <row r="142" spans="1:16" ht="12.75" customHeight="1" x14ac:dyDescent="0.2">
      <c r="A142" s="33" t="s">
        <v>56</v>
      </c>
      <c r="E142" s="34" t="s">
        <v>57</v>
      </c>
    </row>
    <row r="143" spans="1:16" ht="12.75" customHeight="1" x14ac:dyDescent="0.2">
      <c r="A143" s="33" t="s">
        <v>58</v>
      </c>
      <c r="E143" s="35" t="s">
        <v>57</v>
      </c>
    </row>
    <row r="144" spans="1:16" ht="12.75" customHeight="1" x14ac:dyDescent="0.2">
      <c r="E144" s="34" t="s">
        <v>60</v>
      </c>
    </row>
    <row r="145" spans="1:16" ht="12.75" customHeight="1" x14ac:dyDescent="0.2">
      <c r="A145" t="s">
        <v>51</v>
      </c>
      <c r="B145" s="10" t="s">
        <v>217</v>
      </c>
      <c r="C145" s="10" t="s">
        <v>218</v>
      </c>
      <c r="D145" t="s">
        <v>49</v>
      </c>
      <c r="E145" s="29" t="s">
        <v>219</v>
      </c>
      <c r="F145" s="30" t="s">
        <v>54</v>
      </c>
      <c r="G145" s="31">
        <v>4</v>
      </c>
      <c r="H145" s="30">
        <v>0</v>
      </c>
      <c r="I145" s="30">
        <f>ROUND(G145*H145,6)</f>
        <v>0</v>
      </c>
      <c r="L145" s="32">
        <v>0</v>
      </c>
      <c r="M145" s="27">
        <f>ROUND(ROUND(L145,2)*ROUND(G145,3),2)</f>
        <v>0</v>
      </c>
      <c r="N145" s="30" t="s">
        <v>83</v>
      </c>
      <c r="O145">
        <f>(M145*21)/100</f>
        <v>0</v>
      </c>
      <c r="P145" t="s">
        <v>27</v>
      </c>
    </row>
    <row r="146" spans="1:16" ht="12.75" customHeight="1" x14ac:dyDescent="0.2">
      <c r="A146" s="33" t="s">
        <v>56</v>
      </c>
      <c r="E146" s="34" t="s">
        <v>57</v>
      </c>
    </row>
    <row r="147" spans="1:16" ht="12.75" customHeight="1" x14ac:dyDescent="0.2">
      <c r="A147" s="33" t="s">
        <v>58</v>
      </c>
      <c r="E147" s="35" t="s">
        <v>57</v>
      </c>
    </row>
    <row r="148" spans="1:16" ht="12.75" customHeight="1" x14ac:dyDescent="0.2">
      <c r="E148" s="34" t="s">
        <v>60</v>
      </c>
    </row>
    <row r="149" spans="1:16" ht="12.75" customHeight="1" x14ac:dyDescent="0.2">
      <c r="A149" t="s">
        <v>51</v>
      </c>
      <c r="B149" s="10" t="s">
        <v>220</v>
      </c>
      <c r="C149" s="10" t="s">
        <v>221</v>
      </c>
      <c r="D149" t="s">
        <v>49</v>
      </c>
      <c r="E149" s="29" t="s">
        <v>222</v>
      </c>
      <c r="F149" s="30" t="s">
        <v>54</v>
      </c>
      <c r="G149" s="31">
        <v>5</v>
      </c>
      <c r="H149" s="30">
        <v>0</v>
      </c>
      <c r="I149" s="30">
        <f>ROUND(G149*H149,6)</f>
        <v>0</v>
      </c>
      <c r="L149" s="32">
        <v>0</v>
      </c>
      <c r="M149" s="27">
        <f>ROUND(ROUND(L149,2)*ROUND(G149,3),2)</f>
        <v>0</v>
      </c>
      <c r="N149" s="30" t="s">
        <v>83</v>
      </c>
      <c r="O149">
        <f>(M149*21)/100</f>
        <v>0</v>
      </c>
      <c r="P149" t="s">
        <v>27</v>
      </c>
    </row>
    <row r="150" spans="1:16" ht="12.75" customHeight="1" x14ac:dyDescent="0.2">
      <c r="A150" s="33" t="s">
        <v>56</v>
      </c>
      <c r="E150" s="34" t="s">
        <v>223</v>
      </c>
    </row>
    <row r="151" spans="1:16" ht="12.75" customHeight="1" x14ac:dyDescent="0.2">
      <c r="A151" s="33" t="s">
        <v>58</v>
      </c>
      <c r="E151" s="35" t="s">
        <v>57</v>
      </c>
    </row>
    <row r="152" spans="1:16" ht="12.75" customHeight="1" x14ac:dyDescent="0.2">
      <c r="E152" s="34" t="s">
        <v>60</v>
      </c>
    </row>
    <row r="153" spans="1:16" ht="12.75" customHeight="1" x14ac:dyDescent="0.2">
      <c r="A153" t="s">
        <v>51</v>
      </c>
      <c r="B153" s="10" t="s">
        <v>224</v>
      </c>
      <c r="C153" s="10" t="s">
        <v>225</v>
      </c>
      <c r="D153" t="s">
        <v>49</v>
      </c>
      <c r="E153" s="29" t="s">
        <v>226</v>
      </c>
      <c r="F153" s="30" t="s">
        <v>54</v>
      </c>
      <c r="G153" s="31">
        <v>5</v>
      </c>
      <c r="H153" s="30">
        <v>0</v>
      </c>
      <c r="I153" s="30">
        <f>ROUND(G153*H153,6)</f>
        <v>0</v>
      </c>
      <c r="L153" s="32">
        <v>0</v>
      </c>
      <c r="M153" s="27">
        <f>ROUND(ROUND(L153,2)*ROUND(G153,3),2)</f>
        <v>0</v>
      </c>
      <c r="N153" s="30" t="s">
        <v>83</v>
      </c>
      <c r="O153">
        <f>(M153*21)/100</f>
        <v>0</v>
      </c>
      <c r="P153" t="s">
        <v>27</v>
      </c>
    </row>
    <row r="154" spans="1:16" ht="12.75" customHeight="1" x14ac:dyDescent="0.2">
      <c r="A154" s="33" t="s">
        <v>56</v>
      </c>
      <c r="E154" s="34" t="s">
        <v>57</v>
      </c>
    </row>
    <row r="155" spans="1:16" ht="12.75" customHeight="1" x14ac:dyDescent="0.2">
      <c r="A155" s="33" t="s">
        <v>58</v>
      </c>
      <c r="E155" s="35" t="s">
        <v>57</v>
      </c>
    </row>
    <row r="156" spans="1:16" ht="12.75" customHeight="1" x14ac:dyDescent="0.2">
      <c r="E156" s="34" t="s">
        <v>60</v>
      </c>
    </row>
    <row r="157" spans="1:16" ht="12.75" customHeight="1" x14ac:dyDescent="0.2">
      <c r="A157" t="s">
        <v>51</v>
      </c>
      <c r="B157" s="10" t="s">
        <v>227</v>
      </c>
      <c r="C157" s="10" t="s">
        <v>228</v>
      </c>
      <c r="D157" t="s">
        <v>49</v>
      </c>
      <c r="E157" s="29" t="s">
        <v>229</v>
      </c>
      <c r="F157" s="30" t="s">
        <v>54</v>
      </c>
      <c r="G157" s="31">
        <v>9</v>
      </c>
      <c r="H157" s="30">
        <v>0</v>
      </c>
      <c r="I157" s="30">
        <f>ROUND(G157*H157,6)</f>
        <v>0</v>
      </c>
      <c r="L157" s="32">
        <v>0</v>
      </c>
      <c r="M157" s="27">
        <f>ROUND(ROUND(L157,2)*ROUND(G157,3),2)</f>
        <v>0</v>
      </c>
      <c r="N157" s="30" t="s">
        <v>83</v>
      </c>
      <c r="O157">
        <f>(M157*21)/100</f>
        <v>0</v>
      </c>
      <c r="P157" t="s">
        <v>27</v>
      </c>
    </row>
    <row r="158" spans="1:16" ht="12.75" customHeight="1" x14ac:dyDescent="0.2">
      <c r="A158" s="33" t="s">
        <v>56</v>
      </c>
      <c r="E158" s="34" t="s">
        <v>57</v>
      </c>
    </row>
    <row r="159" spans="1:16" ht="12.75" customHeight="1" x14ac:dyDescent="0.2">
      <c r="A159" s="33" t="s">
        <v>58</v>
      </c>
      <c r="E159" s="35" t="s">
        <v>57</v>
      </c>
    </row>
    <row r="160" spans="1:16" ht="12.75" customHeight="1" x14ac:dyDescent="0.2">
      <c r="E160" s="34" t="s">
        <v>60</v>
      </c>
    </row>
    <row r="161" spans="1:16" ht="12.75" customHeight="1" x14ac:dyDescent="0.2">
      <c r="A161" t="s">
        <v>51</v>
      </c>
      <c r="B161" s="10" t="s">
        <v>230</v>
      </c>
      <c r="C161" s="10" t="s">
        <v>231</v>
      </c>
      <c r="D161" t="s">
        <v>49</v>
      </c>
      <c r="E161" s="29" t="s">
        <v>232</v>
      </c>
      <c r="F161" s="30" t="s">
        <v>54</v>
      </c>
      <c r="G161" s="31">
        <v>12</v>
      </c>
      <c r="H161" s="30">
        <v>0</v>
      </c>
      <c r="I161" s="30">
        <f>ROUND(G161*H161,6)</f>
        <v>0</v>
      </c>
      <c r="L161" s="32">
        <v>0</v>
      </c>
      <c r="M161" s="27">
        <f>ROUND(ROUND(L161,2)*ROUND(G161,3),2)</f>
        <v>0</v>
      </c>
      <c r="N161" s="30" t="s">
        <v>136</v>
      </c>
      <c r="O161">
        <f>(M161*21)/100</f>
        <v>0</v>
      </c>
      <c r="P161" t="s">
        <v>27</v>
      </c>
    </row>
    <row r="162" spans="1:16" ht="12.75" customHeight="1" x14ac:dyDescent="0.2">
      <c r="A162" s="33" t="s">
        <v>56</v>
      </c>
      <c r="E162" s="34" t="s">
        <v>57</v>
      </c>
    </row>
    <row r="163" spans="1:16" ht="12.75" customHeight="1" x14ac:dyDescent="0.2">
      <c r="A163" s="33" t="s">
        <v>58</v>
      </c>
      <c r="E163" s="35" t="s">
        <v>120</v>
      </c>
    </row>
    <row r="164" spans="1:16" ht="12.75" customHeight="1" x14ac:dyDescent="0.2">
      <c r="E164" s="34" t="s">
        <v>233</v>
      </c>
    </row>
    <row r="165" spans="1:16" ht="12.75" customHeight="1" x14ac:dyDescent="0.2">
      <c r="A165" t="s">
        <v>51</v>
      </c>
      <c r="B165" s="10" t="s">
        <v>234</v>
      </c>
      <c r="C165" s="10" t="s">
        <v>235</v>
      </c>
      <c r="D165" t="s">
        <v>49</v>
      </c>
      <c r="E165" s="29" t="s">
        <v>236</v>
      </c>
      <c r="F165" s="30" t="s">
        <v>117</v>
      </c>
      <c r="G165" s="31">
        <v>609.71299999999997</v>
      </c>
      <c r="H165" s="30">
        <v>0</v>
      </c>
      <c r="I165" s="30">
        <f>ROUND(G165*H165,6)</f>
        <v>0</v>
      </c>
      <c r="L165" s="32">
        <v>0</v>
      </c>
      <c r="M165" s="27">
        <f>ROUND(ROUND(L165,2)*ROUND(G165,3),2)</f>
        <v>0</v>
      </c>
      <c r="N165" s="30" t="s">
        <v>83</v>
      </c>
      <c r="O165">
        <f>(M165*21)/100</f>
        <v>0</v>
      </c>
      <c r="P165" t="s">
        <v>27</v>
      </c>
    </row>
    <row r="166" spans="1:16" ht="12.75" customHeight="1" x14ac:dyDescent="0.2">
      <c r="A166" s="33" t="s">
        <v>56</v>
      </c>
      <c r="E166" s="34" t="s">
        <v>57</v>
      </c>
    </row>
    <row r="167" spans="1:16" ht="12.75" customHeight="1" x14ac:dyDescent="0.2">
      <c r="A167" s="33" t="s">
        <v>58</v>
      </c>
      <c r="E167" s="35" t="s">
        <v>237</v>
      </c>
    </row>
    <row r="168" spans="1:16" ht="12.75" customHeight="1" x14ac:dyDescent="0.2">
      <c r="E168" s="34" t="s">
        <v>60</v>
      </c>
    </row>
    <row r="169" spans="1:16" ht="12.75" customHeight="1" x14ac:dyDescent="0.2">
      <c r="A169" t="s">
        <v>51</v>
      </c>
      <c r="B169" s="10" t="s">
        <v>238</v>
      </c>
      <c r="C169" s="10" t="s">
        <v>239</v>
      </c>
      <c r="D169" t="s">
        <v>49</v>
      </c>
      <c r="E169" s="29" t="s">
        <v>240</v>
      </c>
      <c r="F169" s="30" t="s">
        <v>109</v>
      </c>
      <c r="G169" s="31">
        <v>190.33099999999999</v>
      </c>
      <c r="H169" s="30">
        <v>0</v>
      </c>
      <c r="I169" s="30">
        <f>ROUND(G169*H169,6)</f>
        <v>0</v>
      </c>
      <c r="L169" s="32">
        <v>0</v>
      </c>
      <c r="M169" s="27">
        <f>ROUND(ROUND(L169,2)*ROUND(G169,3),2)</f>
        <v>0</v>
      </c>
      <c r="N169" s="30" t="s">
        <v>83</v>
      </c>
      <c r="O169">
        <f>(M169*21)/100</f>
        <v>0</v>
      </c>
      <c r="P169" t="s">
        <v>27</v>
      </c>
    </row>
    <row r="170" spans="1:16" ht="12.75" customHeight="1" x14ac:dyDescent="0.2">
      <c r="A170" s="33" t="s">
        <v>56</v>
      </c>
      <c r="E170" s="34" t="s">
        <v>241</v>
      </c>
    </row>
    <row r="171" spans="1:16" ht="12.75" customHeight="1" x14ac:dyDescent="0.2">
      <c r="A171" s="33" t="s">
        <v>58</v>
      </c>
      <c r="E171" s="35" t="s">
        <v>85</v>
      </c>
    </row>
    <row r="172" spans="1:16" ht="12.75" customHeight="1" x14ac:dyDescent="0.2">
      <c r="E172" s="34" t="s">
        <v>60</v>
      </c>
    </row>
    <row r="173" spans="1:16" ht="12.75" customHeight="1" x14ac:dyDescent="0.2">
      <c r="A173" t="s">
        <v>51</v>
      </c>
      <c r="B173" s="10" t="s">
        <v>242</v>
      </c>
      <c r="C173" s="10" t="s">
        <v>243</v>
      </c>
      <c r="D173" t="s">
        <v>49</v>
      </c>
      <c r="E173" s="29" t="s">
        <v>244</v>
      </c>
      <c r="F173" s="30" t="s">
        <v>245</v>
      </c>
      <c r="G173" s="31">
        <v>2750</v>
      </c>
      <c r="H173" s="30">
        <v>0</v>
      </c>
      <c r="I173" s="30">
        <f>ROUND(G173*H173,6)</f>
        <v>0</v>
      </c>
      <c r="L173" s="32">
        <v>0</v>
      </c>
      <c r="M173" s="27">
        <f>ROUND(ROUND(L173,2)*ROUND(G173,3),2)</f>
        <v>0</v>
      </c>
      <c r="N173" s="30" t="s">
        <v>83</v>
      </c>
      <c r="O173">
        <f>(M173*21)/100</f>
        <v>0</v>
      </c>
      <c r="P173" t="s">
        <v>27</v>
      </c>
    </row>
    <row r="174" spans="1:16" ht="12.75" customHeight="1" x14ac:dyDescent="0.2">
      <c r="A174" s="33" t="s">
        <v>56</v>
      </c>
      <c r="E174" s="34" t="s">
        <v>246</v>
      </c>
    </row>
    <row r="175" spans="1:16" ht="12.75" customHeight="1" x14ac:dyDescent="0.2">
      <c r="A175" s="33" t="s">
        <v>58</v>
      </c>
      <c r="E175" s="35" t="s">
        <v>247</v>
      </c>
    </row>
    <row r="176" spans="1:16" ht="12.75" customHeight="1" x14ac:dyDescent="0.2">
      <c r="E176" s="34" t="s">
        <v>60</v>
      </c>
    </row>
    <row r="177" spans="1:16" ht="12.75" customHeight="1" x14ac:dyDescent="0.2">
      <c r="A177" t="s">
        <v>51</v>
      </c>
      <c r="B177" s="10" t="s">
        <v>248</v>
      </c>
      <c r="C177" s="10" t="s">
        <v>249</v>
      </c>
      <c r="D177" t="s">
        <v>49</v>
      </c>
      <c r="E177" s="29" t="s">
        <v>250</v>
      </c>
      <c r="F177" s="30" t="s">
        <v>130</v>
      </c>
      <c r="G177" s="31">
        <v>44.1</v>
      </c>
      <c r="H177" s="30">
        <v>0</v>
      </c>
      <c r="I177" s="30">
        <f>ROUND(G177*H177,6)</f>
        <v>0</v>
      </c>
      <c r="L177" s="32">
        <v>0</v>
      </c>
      <c r="M177" s="27">
        <f>ROUND(ROUND(L177,2)*ROUND(G177,3),2)</f>
        <v>0</v>
      </c>
      <c r="N177" s="30" t="s">
        <v>83</v>
      </c>
      <c r="O177">
        <f>(M177*21)/100</f>
        <v>0</v>
      </c>
      <c r="P177" t="s">
        <v>27</v>
      </c>
    </row>
    <row r="178" spans="1:16" ht="12.75" customHeight="1" x14ac:dyDescent="0.2">
      <c r="A178" s="33" t="s">
        <v>56</v>
      </c>
      <c r="E178" s="34" t="s">
        <v>57</v>
      </c>
    </row>
    <row r="179" spans="1:16" ht="12.75" customHeight="1" x14ac:dyDescent="0.2">
      <c r="A179" s="33" t="s">
        <v>58</v>
      </c>
      <c r="E179" s="35" t="s">
        <v>85</v>
      </c>
    </row>
    <row r="180" spans="1:16" ht="12.75" customHeight="1" x14ac:dyDescent="0.2">
      <c r="E180" s="34" t="s">
        <v>60</v>
      </c>
    </row>
    <row r="181" spans="1:16" ht="12.75" customHeight="1" x14ac:dyDescent="0.2">
      <c r="A181" t="s">
        <v>51</v>
      </c>
      <c r="B181" s="10" t="s">
        <v>251</v>
      </c>
      <c r="C181" s="10" t="s">
        <v>252</v>
      </c>
      <c r="D181" t="s">
        <v>49</v>
      </c>
      <c r="E181" s="29" t="s">
        <v>253</v>
      </c>
      <c r="F181" s="30" t="s">
        <v>254</v>
      </c>
      <c r="G181" s="31">
        <v>1950.97</v>
      </c>
      <c r="H181" s="30">
        <v>0</v>
      </c>
      <c r="I181" s="30">
        <f>ROUND(G181*H181,6)</f>
        <v>0</v>
      </c>
      <c r="L181" s="32">
        <v>0</v>
      </c>
      <c r="M181" s="27">
        <f>ROUND(ROUND(L181,2)*ROUND(G181,3),2)</f>
        <v>0</v>
      </c>
      <c r="N181" s="30" t="s">
        <v>83</v>
      </c>
      <c r="O181">
        <f>(M181*21)/100</f>
        <v>0</v>
      </c>
      <c r="P181" t="s">
        <v>27</v>
      </c>
    </row>
    <row r="182" spans="1:16" ht="12.75" customHeight="1" x14ac:dyDescent="0.2">
      <c r="A182" s="33" t="s">
        <v>56</v>
      </c>
      <c r="E182" s="34" t="s">
        <v>57</v>
      </c>
    </row>
    <row r="183" spans="1:16" ht="12.75" customHeight="1" x14ac:dyDescent="0.2">
      <c r="A183" s="33" t="s">
        <v>58</v>
      </c>
      <c r="E183" s="35" t="s">
        <v>255</v>
      </c>
    </row>
    <row r="184" spans="1:16" ht="12.75" customHeight="1" x14ac:dyDescent="0.2">
      <c r="E184" s="34" t="s">
        <v>60</v>
      </c>
    </row>
    <row r="185" spans="1:16" ht="12.75" customHeight="1" x14ac:dyDescent="0.2">
      <c r="A185" t="s">
        <v>51</v>
      </c>
      <c r="B185" s="10" t="s">
        <v>256</v>
      </c>
      <c r="C185" s="10" t="s">
        <v>257</v>
      </c>
      <c r="D185" t="s">
        <v>49</v>
      </c>
      <c r="E185" s="29" t="s">
        <v>258</v>
      </c>
      <c r="F185" s="30" t="s">
        <v>130</v>
      </c>
      <c r="G185" s="31">
        <v>205.7</v>
      </c>
      <c r="H185" s="30">
        <v>0</v>
      </c>
      <c r="I185" s="30">
        <f>ROUND(G185*H185,6)</f>
        <v>0</v>
      </c>
      <c r="L185" s="32">
        <v>0</v>
      </c>
      <c r="M185" s="27">
        <f>ROUND(ROUND(L185,2)*ROUND(G185,3),2)</f>
        <v>0</v>
      </c>
      <c r="N185" s="30" t="s">
        <v>83</v>
      </c>
      <c r="O185">
        <f>(M185*21)/100</f>
        <v>0</v>
      </c>
      <c r="P185" t="s">
        <v>27</v>
      </c>
    </row>
    <row r="186" spans="1:16" ht="12.75" customHeight="1" x14ac:dyDescent="0.2">
      <c r="A186" s="33" t="s">
        <v>56</v>
      </c>
      <c r="E186" s="34" t="s">
        <v>57</v>
      </c>
    </row>
    <row r="187" spans="1:16" ht="12.75" customHeight="1" x14ac:dyDescent="0.2">
      <c r="A187" s="33" t="s">
        <v>58</v>
      </c>
      <c r="E187" s="35" t="s">
        <v>259</v>
      </c>
    </row>
    <row r="188" spans="1:16" ht="12.75" customHeight="1" x14ac:dyDescent="0.2">
      <c r="E188" s="34" t="s">
        <v>60</v>
      </c>
    </row>
    <row r="189" spans="1:16" ht="12.75" customHeight="1" x14ac:dyDescent="0.2">
      <c r="A189" t="s">
        <v>51</v>
      </c>
      <c r="B189" s="10" t="s">
        <v>260</v>
      </c>
      <c r="C189" s="10" t="s">
        <v>261</v>
      </c>
      <c r="D189" t="s">
        <v>49</v>
      </c>
      <c r="E189" s="29" t="s">
        <v>262</v>
      </c>
      <c r="F189" s="30" t="s">
        <v>254</v>
      </c>
      <c r="G189" s="31">
        <v>1323.865</v>
      </c>
      <c r="H189" s="30">
        <v>0</v>
      </c>
      <c r="I189" s="30">
        <f>ROUND(G189*H189,6)</f>
        <v>0</v>
      </c>
      <c r="L189" s="32">
        <v>0</v>
      </c>
      <c r="M189" s="27">
        <f>ROUND(ROUND(L189,2)*ROUND(G189,3),2)</f>
        <v>0</v>
      </c>
      <c r="N189" s="30" t="s">
        <v>83</v>
      </c>
      <c r="O189">
        <f>(M189*21)/100</f>
        <v>0</v>
      </c>
      <c r="P189" t="s">
        <v>27</v>
      </c>
    </row>
    <row r="190" spans="1:16" ht="12.75" customHeight="1" x14ac:dyDescent="0.2">
      <c r="A190" s="33" t="s">
        <v>56</v>
      </c>
      <c r="E190" s="34" t="s">
        <v>57</v>
      </c>
    </row>
    <row r="191" spans="1:16" ht="12.75" customHeight="1" x14ac:dyDescent="0.2">
      <c r="A191" s="33" t="s">
        <v>58</v>
      </c>
      <c r="E191" s="35" t="s">
        <v>263</v>
      </c>
    </row>
    <row r="192" spans="1:16" ht="12.75" customHeight="1" x14ac:dyDescent="0.2">
      <c r="E192" s="34" t="s">
        <v>60</v>
      </c>
    </row>
    <row r="193" spans="1:16" ht="12.75" customHeight="1" x14ac:dyDescent="0.2">
      <c r="A193" t="s">
        <v>51</v>
      </c>
      <c r="B193" s="10" t="s">
        <v>264</v>
      </c>
      <c r="C193" s="10" t="s">
        <v>265</v>
      </c>
      <c r="D193" t="s">
        <v>49</v>
      </c>
      <c r="E193" s="29" t="s">
        <v>266</v>
      </c>
      <c r="F193" s="30" t="s">
        <v>130</v>
      </c>
      <c r="G193" s="31">
        <v>45.25</v>
      </c>
      <c r="H193" s="30">
        <v>0</v>
      </c>
      <c r="I193" s="30">
        <f>ROUND(G193*H193,6)</f>
        <v>0</v>
      </c>
      <c r="L193" s="32">
        <v>0</v>
      </c>
      <c r="M193" s="27">
        <f>ROUND(ROUND(L193,2)*ROUND(G193,3),2)</f>
        <v>0</v>
      </c>
      <c r="N193" s="30" t="s">
        <v>83</v>
      </c>
      <c r="O193">
        <f>(M193*21)/100</f>
        <v>0</v>
      </c>
      <c r="P193" t="s">
        <v>27</v>
      </c>
    </row>
    <row r="194" spans="1:16" ht="12.75" customHeight="1" x14ac:dyDescent="0.2">
      <c r="A194" s="33" t="s">
        <v>56</v>
      </c>
      <c r="E194" s="34" t="s">
        <v>57</v>
      </c>
    </row>
    <row r="195" spans="1:16" ht="12.75" customHeight="1" x14ac:dyDescent="0.2">
      <c r="A195" s="33" t="s">
        <v>58</v>
      </c>
      <c r="E195" s="35" t="s">
        <v>267</v>
      </c>
    </row>
    <row r="196" spans="1:16" ht="12.75" customHeight="1" x14ac:dyDescent="0.2">
      <c r="E196" s="34" t="s">
        <v>60</v>
      </c>
    </row>
    <row r="197" spans="1:16" ht="12.75" customHeight="1" x14ac:dyDescent="0.2">
      <c r="A197" t="s">
        <v>51</v>
      </c>
      <c r="B197" s="10" t="s">
        <v>268</v>
      </c>
      <c r="C197" s="10" t="s">
        <v>269</v>
      </c>
      <c r="D197" t="s">
        <v>49</v>
      </c>
      <c r="E197" s="29" t="s">
        <v>270</v>
      </c>
      <c r="F197" s="30" t="s">
        <v>254</v>
      </c>
      <c r="G197" s="31">
        <v>248.10499999999999</v>
      </c>
      <c r="H197" s="30">
        <v>0</v>
      </c>
      <c r="I197" s="30">
        <f>ROUND(G197*H197,6)</f>
        <v>0</v>
      </c>
      <c r="L197" s="32">
        <v>0</v>
      </c>
      <c r="M197" s="27">
        <f>ROUND(ROUND(L197,2)*ROUND(G197,3),2)</f>
        <v>0</v>
      </c>
      <c r="N197" s="30" t="s">
        <v>83</v>
      </c>
      <c r="O197">
        <f>(M197*21)/100</f>
        <v>0</v>
      </c>
      <c r="P197" t="s">
        <v>27</v>
      </c>
    </row>
    <row r="198" spans="1:16" ht="12.75" customHeight="1" x14ac:dyDescent="0.2">
      <c r="A198" s="33" t="s">
        <v>56</v>
      </c>
      <c r="E198" s="34" t="s">
        <v>57</v>
      </c>
    </row>
    <row r="199" spans="1:16" ht="12.75" customHeight="1" x14ac:dyDescent="0.2">
      <c r="A199" s="33" t="s">
        <v>58</v>
      </c>
      <c r="E199" s="35" t="s">
        <v>271</v>
      </c>
    </row>
    <row r="200" spans="1:16" ht="12.75" customHeight="1" x14ac:dyDescent="0.2">
      <c r="E200" s="34" t="s">
        <v>60</v>
      </c>
    </row>
    <row r="201" spans="1:16" ht="12.75" customHeight="1" x14ac:dyDescent="0.2">
      <c r="A201" t="s">
        <v>51</v>
      </c>
      <c r="B201" s="10" t="s">
        <v>272</v>
      </c>
      <c r="C201" s="10" t="s">
        <v>273</v>
      </c>
      <c r="D201" t="s">
        <v>49</v>
      </c>
      <c r="E201" s="29" t="s">
        <v>274</v>
      </c>
      <c r="F201" s="30" t="s">
        <v>130</v>
      </c>
      <c r="G201" s="31">
        <v>7</v>
      </c>
      <c r="H201" s="30">
        <v>0</v>
      </c>
      <c r="I201" s="30">
        <f>ROUND(G201*H201,6)</f>
        <v>0</v>
      </c>
      <c r="L201" s="32">
        <v>0</v>
      </c>
      <c r="M201" s="27">
        <f>ROUND(ROUND(L201,2)*ROUND(G201,3),2)</f>
        <v>0</v>
      </c>
      <c r="N201" s="30" t="s">
        <v>83</v>
      </c>
      <c r="O201">
        <f>(M201*21)/100</f>
        <v>0</v>
      </c>
      <c r="P201" t="s">
        <v>27</v>
      </c>
    </row>
    <row r="202" spans="1:16" ht="12.75" customHeight="1" x14ac:dyDescent="0.2">
      <c r="A202" s="33" t="s">
        <v>56</v>
      </c>
      <c r="E202" s="34" t="s">
        <v>275</v>
      </c>
    </row>
    <row r="203" spans="1:16" ht="12.75" customHeight="1" x14ac:dyDescent="0.2">
      <c r="A203" s="33" t="s">
        <v>58</v>
      </c>
      <c r="E203" s="35" t="s">
        <v>57</v>
      </c>
    </row>
    <row r="204" spans="1:16" ht="12.75" customHeight="1" x14ac:dyDescent="0.2">
      <c r="E204" s="34" t="s">
        <v>60</v>
      </c>
    </row>
    <row r="205" spans="1:16" ht="12.75" customHeight="1" x14ac:dyDescent="0.2">
      <c r="A205" t="s">
        <v>51</v>
      </c>
      <c r="B205" s="10" t="s">
        <v>276</v>
      </c>
      <c r="C205" s="10" t="s">
        <v>277</v>
      </c>
      <c r="D205" t="s">
        <v>49</v>
      </c>
      <c r="E205" s="29" t="s">
        <v>278</v>
      </c>
      <c r="F205" s="30" t="s">
        <v>130</v>
      </c>
      <c r="G205" s="31">
        <v>48.192</v>
      </c>
      <c r="H205" s="30">
        <v>0</v>
      </c>
      <c r="I205" s="30">
        <f>ROUND(G205*H205,6)</f>
        <v>0</v>
      </c>
      <c r="L205" s="32">
        <v>0</v>
      </c>
      <c r="M205" s="27">
        <f>ROUND(ROUND(L205,2)*ROUND(G205,3),2)</f>
        <v>0</v>
      </c>
      <c r="N205" s="30" t="s">
        <v>83</v>
      </c>
      <c r="O205">
        <f>(M205*21)/100</f>
        <v>0</v>
      </c>
      <c r="P205" t="s">
        <v>27</v>
      </c>
    </row>
    <row r="206" spans="1:16" ht="12.75" customHeight="1" x14ac:dyDescent="0.2">
      <c r="A206" s="33" t="s">
        <v>56</v>
      </c>
      <c r="E206" s="34" t="s">
        <v>57</v>
      </c>
    </row>
    <row r="207" spans="1:16" ht="12.75" customHeight="1" x14ac:dyDescent="0.2">
      <c r="A207" s="33" t="s">
        <v>58</v>
      </c>
      <c r="E207" s="35" t="s">
        <v>279</v>
      </c>
    </row>
    <row r="208" spans="1:16" ht="12.75" customHeight="1" x14ac:dyDescent="0.2">
      <c r="E208" s="34" t="s">
        <v>60</v>
      </c>
    </row>
    <row r="209" spans="1:16" ht="12.75" customHeight="1" x14ac:dyDescent="0.2">
      <c r="A209" t="s">
        <v>51</v>
      </c>
      <c r="B209" s="10" t="s">
        <v>191</v>
      </c>
      <c r="C209" s="10" t="s">
        <v>280</v>
      </c>
      <c r="D209" t="s">
        <v>49</v>
      </c>
      <c r="E209" s="29" t="s">
        <v>281</v>
      </c>
      <c r="F209" s="30" t="s">
        <v>254</v>
      </c>
      <c r="G209" s="31">
        <v>591.5</v>
      </c>
      <c r="H209" s="30">
        <v>0</v>
      </c>
      <c r="I209" s="30">
        <f>ROUND(G209*H209,6)</f>
        <v>0</v>
      </c>
      <c r="L209" s="32">
        <v>0</v>
      </c>
      <c r="M209" s="27">
        <f>ROUND(ROUND(L209,2)*ROUND(G209,3),2)</f>
        <v>0</v>
      </c>
      <c r="N209" s="30" t="s">
        <v>83</v>
      </c>
      <c r="O209">
        <f>(M209*21)/100</f>
        <v>0</v>
      </c>
      <c r="P209" t="s">
        <v>27</v>
      </c>
    </row>
    <row r="210" spans="1:16" ht="12.75" customHeight="1" x14ac:dyDescent="0.2">
      <c r="A210" s="33" t="s">
        <v>56</v>
      </c>
      <c r="E210" s="34" t="s">
        <v>57</v>
      </c>
    </row>
    <row r="211" spans="1:16" ht="12.75" customHeight="1" x14ac:dyDescent="0.2">
      <c r="A211" s="33" t="s">
        <v>58</v>
      </c>
      <c r="E211" s="35" t="s">
        <v>282</v>
      </c>
    </row>
    <row r="212" spans="1:16" ht="12.75" customHeight="1" x14ac:dyDescent="0.2">
      <c r="E212" s="34" t="s">
        <v>60</v>
      </c>
    </row>
    <row r="213" spans="1:16" ht="12.75" customHeight="1" x14ac:dyDescent="0.2">
      <c r="A213" t="s">
        <v>51</v>
      </c>
      <c r="B213" s="10" t="s">
        <v>283</v>
      </c>
      <c r="C213" s="10" t="s">
        <v>284</v>
      </c>
      <c r="D213" t="s">
        <v>49</v>
      </c>
      <c r="E213" s="29" t="s">
        <v>285</v>
      </c>
      <c r="F213" s="30" t="s">
        <v>54</v>
      </c>
      <c r="G213" s="31">
        <v>5</v>
      </c>
      <c r="H213" s="30">
        <v>0</v>
      </c>
      <c r="I213" s="30">
        <f>ROUND(G213*H213,6)</f>
        <v>0</v>
      </c>
      <c r="L213" s="32">
        <v>0</v>
      </c>
      <c r="M213" s="27">
        <f>ROUND(ROUND(L213,2)*ROUND(G213,3),2)</f>
        <v>0</v>
      </c>
      <c r="N213" s="30" t="s">
        <v>83</v>
      </c>
      <c r="O213">
        <f>(M213*21)/100</f>
        <v>0</v>
      </c>
      <c r="P213" t="s">
        <v>27</v>
      </c>
    </row>
    <row r="214" spans="1:16" ht="12.75" customHeight="1" x14ac:dyDescent="0.2">
      <c r="A214" s="33" t="s">
        <v>56</v>
      </c>
      <c r="E214" s="34" t="s">
        <v>286</v>
      </c>
    </row>
    <row r="215" spans="1:16" ht="12.75" customHeight="1" x14ac:dyDescent="0.2">
      <c r="A215" s="33" t="s">
        <v>58</v>
      </c>
      <c r="E215" s="35" t="s">
        <v>57</v>
      </c>
    </row>
    <row r="216" spans="1:16" ht="12.75" customHeight="1" x14ac:dyDescent="0.2">
      <c r="E216" s="34" t="s">
        <v>60</v>
      </c>
    </row>
    <row r="217" spans="1:16" ht="12.75" customHeight="1" x14ac:dyDescent="0.2">
      <c r="A217" t="s">
        <v>51</v>
      </c>
      <c r="B217" s="10" t="s">
        <v>181</v>
      </c>
      <c r="C217" s="10" t="s">
        <v>287</v>
      </c>
      <c r="D217" t="s">
        <v>49</v>
      </c>
      <c r="E217" s="29" t="s">
        <v>288</v>
      </c>
      <c r="F217" s="30" t="s">
        <v>254</v>
      </c>
      <c r="G217" s="31">
        <v>19.5</v>
      </c>
      <c r="H217" s="30">
        <v>0</v>
      </c>
      <c r="I217" s="30">
        <f>ROUND(G217*H217,6)</f>
        <v>0</v>
      </c>
      <c r="L217" s="32">
        <v>0</v>
      </c>
      <c r="M217" s="27">
        <f>ROUND(ROUND(L217,2)*ROUND(G217,3),2)</f>
        <v>0</v>
      </c>
      <c r="N217" s="30" t="s">
        <v>83</v>
      </c>
      <c r="O217">
        <f>(M217*21)/100</f>
        <v>0</v>
      </c>
      <c r="P217" t="s">
        <v>27</v>
      </c>
    </row>
    <row r="218" spans="1:16" ht="12.75" customHeight="1" x14ac:dyDescent="0.2">
      <c r="A218" s="33" t="s">
        <v>56</v>
      </c>
      <c r="E218" s="34" t="s">
        <v>57</v>
      </c>
    </row>
    <row r="219" spans="1:16" ht="12.75" customHeight="1" x14ac:dyDescent="0.2">
      <c r="A219" s="33" t="s">
        <v>58</v>
      </c>
      <c r="E219" s="35" t="s">
        <v>289</v>
      </c>
    </row>
    <row r="220" spans="1:16" ht="12.75" customHeight="1" x14ac:dyDescent="0.2">
      <c r="E220" s="34" t="s">
        <v>60</v>
      </c>
    </row>
    <row r="221" spans="1:16" ht="12.75" customHeight="1" x14ac:dyDescent="0.2">
      <c r="A221" t="s">
        <v>51</v>
      </c>
      <c r="B221" s="10" t="s">
        <v>290</v>
      </c>
      <c r="C221" s="10" t="s">
        <v>291</v>
      </c>
      <c r="D221" t="s">
        <v>49</v>
      </c>
      <c r="E221" s="29" t="s">
        <v>292</v>
      </c>
      <c r="F221" s="30" t="s">
        <v>54</v>
      </c>
      <c r="G221" s="31">
        <v>4</v>
      </c>
      <c r="H221" s="30">
        <v>0</v>
      </c>
      <c r="I221" s="30">
        <f>ROUND(G221*H221,6)</f>
        <v>0</v>
      </c>
      <c r="L221" s="32">
        <v>0</v>
      </c>
      <c r="M221" s="27">
        <f>ROUND(ROUND(L221,2)*ROUND(G221,3),2)</f>
        <v>0</v>
      </c>
      <c r="N221" s="30" t="s">
        <v>83</v>
      </c>
      <c r="O221">
        <f>(M221*21)/100</f>
        <v>0</v>
      </c>
      <c r="P221" t="s">
        <v>27</v>
      </c>
    </row>
    <row r="222" spans="1:16" ht="12.75" customHeight="1" x14ac:dyDescent="0.2">
      <c r="A222" s="33" t="s">
        <v>56</v>
      </c>
      <c r="E222" s="34" t="s">
        <v>57</v>
      </c>
    </row>
    <row r="223" spans="1:16" ht="12.75" customHeight="1" x14ac:dyDescent="0.2">
      <c r="A223" s="33" t="s">
        <v>58</v>
      </c>
      <c r="E223" s="35" t="s">
        <v>57</v>
      </c>
    </row>
    <row r="224" spans="1:16" ht="12.75" customHeight="1" x14ac:dyDescent="0.2">
      <c r="E224" s="34" t="s">
        <v>60</v>
      </c>
    </row>
    <row r="225" spans="1:16" ht="12.75" customHeight="1" x14ac:dyDescent="0.2">
      <c r="A225" t="s">
        <v>51</v>
      </c>
      <c r="B225" s="10" t="s">
        <v>293</v>
      </c>
      <c r="C225" s="10" t="s">
        <v>294</v>
      </c>
      <c r="D225" t="s">
        <v>49</v>
      </c>
      <c r="E225" s="29" t="s">
        <v>295</v>
      </c>
      <c r="F225" s="30" t="s">
        <v>254</v>
      </c>
      <c r="G225" s="31">
        <v>7</v>
      </c>
      <c r="H225" s="30">
        <v>0</v>
      </c>
      <c r="I225" s="30">
        <f>ROUND(G225*H225,6)</f>
        <v>0</v>
      </c>
      <c r="L225" s="32">
        <v>0</v>
      </c>
      <c r="M225" s="27">
        <f>ROUND(ROUND(L225,2)*ROUND(G225,3),2)</f>
        <v>0</v>
      </c>
      <c r="N225" s="30" t="s">
        <v>83</v>
      </c>
      <c r="O225">
        <f>(M225*21)/100</f>
        <v>0</v>
      </c>
      <c r="P225" t="s">
        <v>27</v>
      </c>
    </row>
    <row r="226" spans="1:16" ht="12.75" customHeight="1" x14ac:dyDescent="0.2">
      <c r="A226" s="33" t="s">
        <v>56</v>
      </c>
      <c r="E226" s="34" t="s">
        <v>57</v>
      </c>
    </row>
    <row r="227" spans="1:16" ht="12.75" customHeight="1" x14ac:dyDescent="0.2">
      <c r="A227" s="33" t="s">
        <v>58</v>
      </c>
      <c r="E227" s="35" t="s">
        <v>296</v>
      </c>
    </row>
    <row r="228" spans="1:16" ht="12.75" customHeight="1" x14ac:dyDescent="0.2">
      <c r="E228" s="34" t="s">
        <v>60</v>
      </c>
    </row>
    <row r="229" spans="1:16" ht="12.75" customHeight="1" x14ac:dyDescent="0.2">
      <c r="A229" t="s">
        <v>51</v>
      </c>
      <c r="B229" s="10" t="s">
        <v>297</v>
      </c>
      <c r="C229" s="10" t="s">
        <v>298</v>
      </c>
      <c r="D229" t="s">
        <v>49</v>
      </c>
      <c r="E229" s="29" t="s">
        <v>299</v>
      </c>
      <c r="F229" s="30" t="s">
        <v>54</v>
      </c>
      <c r="G229" s="31">
        <v>7</v>
      </c>
      <c r="H229" s="30">
        <v>0</v>
      </c>
      <c r="I229" s="30">
        <f>ROUND(G229*H229,6)</f>
        <v>0</v>
      </c>
      <c r="L229" s="32">
        <v>0</v>
      </c>
      <c r="M229" s="27">
        <f>ROUND(ROUND(L229,2)*ROUND(G229,3),2)</f>
        <v>0</v>
      </c>
      <c r="N229" s="30" t="s">
        <v>83</v>
      </c>
      <c r="O229">
        <f>(M229*21)/100</f>
        <v>0</v>
      </c>
      <c r="P229" t="s">
        <v>27</v>
      </c>
    </row>
    <row r="230" spans="1:16" ht="12.75" customHeight="1" x14ac:dyDescent="0.2">
      <c r="A230" s="33" t="s">
        <v>56</v>
      </c>
      <c r="E230" s="34" t="s">
        <v>57</v>
      </c>
    </row>
    <row r="231" spans="1:16" ht="12.75" customHeight="1" x14ac:dyDescent="0.2">
      <c r="A231" s="33" t="s">
        <v>58</v>
      </c>
      <c r="E231" s="35" t="s">
        <v>57</v>
      </c>
    </row>
    <row r="232" spans="1:16" ht="12.75" customHeight="1" x14ac:dyDescent="0.2">
      <c r="E232" s="34" t="s">
        <v>60</v>
      </c>
    </row>
    <row r="233" spans="1:16" ht="12.75" customHeight="1" x14ac:dyDescent="0.2">
      <c r="A233" t="s">
        <v>51</v>
      </c>
      <c r="B233" s="10" t="s">
        <v>300</v>
      </c>
      <c r="C233" s="10" t="s">
        <v>301</v>
      </c>
      <c r="D233" t="s">
        <v>49</v>
      </c>
      <c r="E233" s="29" t="s">
        <v>302</v>
      </c>
      <c r="F233" s="30" t="s">
        <v>54</v>
      </c>
      <c r="G233" s="31">
        <v>8.75</v>
      </c>
      <c r="H233" s="30">
        <v>0</v>
      </c>
      <c r="I233" s="30">
        <f>ROUND(G233*H233,6)</f>
        <v>0</v>
      </c>
      <c r="L233" s="32">
        <v>0</v>
      </c>
      <c r="M233" s="27">
        <f>ROUND(ROUND(L233,2)*ROUND(G233,3),2)</f>
        <v>0</v>
      </c>
      <c r="N233" s="30" t="s">
        <v>83</v>
      </c>
      <c r="O233">
        <f>(M233*21)/100</f>
        <v>0</v>
      </c>
      <c r="P233" t="s">
        <v>27</v>
      </c>
    </row>
    <row r="234" spans="1:16" ht="12.75" customHeight="1" x14ac:dyDescent="0.2">
      <c r="A234" s="33" t="s">
        <v>56</v>
      </c>
      <c r="E234" s="34" t="s">
        <v>57</v>
      </c>
    </row>
    <row r="235" spans="1:16" ht="12.75" customHeight="1" x14ac:dyDescent="0.2">
      <c r="A235" s="33" t="s">
        <v>58</v>
      </c>
      <c r="E235" s="35" t="s">
        <v>303</v>
      </c>
    </row>
    <row r="236" spans="1:16" ht="12.75" customHeight="1" x14ac:dyDescent="0.2">
      <c r="E236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304</v>
      </c>
      <c r="M3" s="36">
        <f>Rekapitulace!C14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304</v>
      </c>
      <c r="D4" s="5"/>
      <c r="E4" s="23" t="s">
        <v>305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COUNTIFS(L8:L62,"=0",A8:A62,"P")+COUNTIFS(L8:L62,"",A8:A62,"P")+SUM(Q8:Q62)</f>
        <v>13</v>
      </c>
    </row>
    <row r="8" spans="1:20" ht="12.75" customHeight="1" x14ac:dyDescent="0.2">
      <c r="A8" t="s">
        <v>45</v>
      </c>
      <c r="C8" s="24" t="s">
        <v>308</v>
      </c>
      <c r="E8" s="26" t="s">
        <v>309</v>
      </c>
      <c r="J8" s="25">
        <f>0+J9+J18+J39+J44+J49</f>
        <v>0</v>
      </c>
      <c r="K8" s="25">
        <f>0+K9+K18+K39+K44+K49</f>
        <v>0</v>
      </c>
      <c r="L8" s="25">
        <f>0+L9+L18+L39+L44+L49</f>
        <v>0</v>
      </c>
      <c r="M8" s="25">
        <f>0+M9+M18+M39+M44+M49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80</v>
      </c>
      <c r="D10" t="s">
        <v>49</v>
      </c>
      <c r="E10" s="29" t="s">
        <v>81</v>
      </c>
      <c r="F10" s="30" t="s">
        <v>82</v>
      </c>
      <c r="G10" s="31">
        <v>486.88499999999999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310</v>
      </c>
    </row>
    <row r="12" spans="1:20" ht="12.75" customHeight="1" x14ac:dyDescent="0.2">
      <c r="A12" s="33" t="s">
        <v>58</v>
      </c>
      <c r="E12" s="35" t="s">
        <v>311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98</v>
      </c>
      <c r="D14" t="s">
        <v>49</v>
      </c>
      <c r="E14" s="29" t="s">
        <v>99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49</v>
      </c>
      <c r="E18" s="28" t="s">
        <v>105</v>
      </c>
      <c r="J18" s="27">
        <f>0</f>
        <v>0</v>
      </c>
      <c r="K18" s="27">
        <f>0</f>
        <v>0</v>
      </c>
      <c r="L18" s="27">
        <f>0+L19+L23+L27+L31+L35</f>
        <v>0</v>
      </c>
      <c r="M18" s="27">
        <f>0+M19+M23+M27+M31+M35</f>
        <v>0</v>
      </c>
    </row>
    <row r="19" spans="1:16" ht="12.75" customHeight="1" x14ac:dyDescent="0.2">
      <c r="A19" t="s">
        <v>51</v>
      </c>
      <c r="B19" s="10" t="s">
        <v>26</v>
      </c>
      <c r="C19" s="10" t="s">
        <v>312</v>
      </c>
      <c r="D19" t="s">
        <v>49</v>
      </c>
      <c r="E19" s="29" t="s">
        <v>313</v>
      </c>
      <c r="F19" s="30" t="s">
        <v>109</v>
      </c>
      <c r="G19" s="31">
        <v>64.864999999999995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83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85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314</v>
      </c>
      <c r="D23" t="s">
        <v>49</v>
      </c>
      <c r="E23" s="29" t="s">
        <v>112</v>
      </c>
      <c r="F23" s="30" t="s">
        <v>109</v>
      </c>
      <c r="G23" s="31">
        <v>648.65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83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315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316</v>
      </c>
      <c r="D27" t="s">
        <v>49</v>
      </c>
      <c r="E27" s="29" t="s">
        <v>317</v>
      </c>
      <c r="F27" s="30" t="s">
        <v>109</v>
      </c>
      <c r="G27" s="31">
        <v>61.81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83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318</v>
      </c>
    </row>
    <row r="29" spans="1:16" ht="12.75" customHeight="1" x14ac:dyDescent="0.2">
      <c r="A29" s="33" t="s">
        <v>58</v>
      </c>
      <c r="E29" s="35" t="s">
        <v>85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115</v>
      </c>
      <c r="D31" t="s">
        <v>49</v>
      </c>
      <c r="E31" s="29" t="s">
        <v>116</v>
      </c>
      <c r="F31" s="30" t="s">
        <v>117</v>
      </c>
      <c r="G31" s="31">
        <v>402.6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83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319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320</v>
      </c>
      <c r="D35" t="s">
        <v>49</v>
      </c>
      <c r="E35" s="29" t="s">
        <v>321</v>
      </c>
      <c r="F35" s="30" t="s">
        <v>130</v>
      </c>
      <c r="G35" s="31">
        <v>9.5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322</v>
      </c>
    </row>
    <row r="37" spans="1:16" ht="12.75" customHeight="1" x14ac:dyDescent="0.2">
      <c r="A37" s="33" t="s">
        <v>58</v>
      </c>
      <c r="E37" s="35" t="s">
        <v>323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48</v>
      </c>
      <c r="C39" s="11" t="s">
        <v>27</v>
      </c>
      <c r="E39" s="28" t="s">
        <v>324</v>
      </c>
      <c r="J39" s="27">
        <f>0</f>
        <v>0</v>
      </c>
      <c r="K39" s="27">
        <f>0</f>
        <v>0</v>
      </c>
      <c r="L39" s="27">
        <f>0+L40</f>
        <v>0</v>
      </c>
      <c r="M39" s="27">
        <f>0+M40</f>
        <v>0</v>
      </c>
    </row>
    <row r="40" spans="1:16" ht="12.75" customHeight="1" x14ac:dyDescent="0.2">
      <c r="A40" t="s">
        <v>51</v>
      </c>
      <c r="B40" s="10" t="s">
        <v>101</v>
      </c>
      <c r="C40" s="10" t="s">
        <v>325</v>
      </c>
      <c r="D40" t="s">
        <v>49</v>
      </c>
      <c r="E40" s="29" t="s">
        <v>326</v>
      </c>
      <c r="F40" s="30" t="s">
        <v>117</v>
      </c>
      <c r="G40" s="31">
        <v>2592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83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327</v>
      </c>
    </row>
    <row r="42" spans="1:16" ht="12.75" customHeight="1" x14ac:dyDescent="0.2">
      <c r="A42" s="33" t="s">
        <v>58</v>
      </c>
      <c r="E42" s="35" t="s">
        <v>328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48</v>
      </c>
      <c r="C44" s="11" t="s">
        <v>93</v>
      </c>
      <c r="E44" s="28" t="s">
        <v>119</v>
      </c>
      <c r="J44" s="27">
        <f>0</f>
        <v>0</v>
      </c>
      <c r="K44" s="27">
        <f>0</f>
        <v>0</v>
      </c>
      <c r="L44" s="27">
        <f>0+L45</f>
        <v>0</v>
      </c>
      <c r="M44" s="27">
        <f>0+M45</f>
        <v>0</v>
      </c>
    </row>
    <row r="45" spans="1:16" ht="12.75" customHeight="1" x14ac:dyDescent="0.2">
      <c r="A45" t="s">
        <v>51</v>
      </c>
      <c r="B45" s="10" t="s">
        <v>106</v>
      </c>
      <c r="C45" s="10" t="s">
        <v>329</v>
      </c>
      <c r="D45" t="s">
        <v>49</v>
      </c>
      <c r="E45" s="29" t="s">
        <v>330</v>
      </c>
      <c r="F45" s="30" t="s">
        <v>117</v>
      </c>
      <c r="G45" s="31">
        <v>1122.325</v>
      </c>
      <c r="H45" s="30">
        <v>0</v>
      </c>
      <c r="I45" s="30">
        <f>ROUND(G45*H45,6)</f>
        <v>0</v>
      </c>
      <c r="L45" s="32">
        <v>0</v>
      </c>
      <c r="M45" s="27">
        <f>ROUND(ROUND(L45,2)*ROUND(G45,3),2)</f>
        <v>0</v>
      </c>
      <c r="N45" s="30" t="s">
        <v>83</v>
      </c>
      <c r="O45">
        <f>(M45*21)/100</f>
        <v>0</v>
      </c>
      <c r="P45" t="s">
        <v>27</v>
      </c>
    </row>
    <row r="46" spans="1:16" ht="12.75" customHeight="1" x14ac:dyDescent="0.2">
      <c r="A46" s="33" t="s">
        <v>56</v>
      </c>
      <c r="E46" s="34" t="s">
        <v>331</v>
      </c>
    </row>
    <row r="47" spans="1:16" ht="12.75" customHeight="1" x14ac:dyDescent="0.2">
      <c r="A47" s="33" t="s">
        <v>58</v>
      </c>
      <c r="E47" s="35" t="s">
        <v>332</v>
      </c>
    </row>
    <row r="48" spans="1:16" ht="12.75" customHeight="1" x14ac:dyDescent="0.2">
      <c r="E48" s="34" t="s">
        <v>60</v>
      </c>
    </row>
    <row r="49" spans="1:16" ht="12.75" customHeight="1" x14ac:dyDescent="0.2">
      <c r="A49" t="s">
        <v>48</v>
      </c>
      <c r="C49" s="11" t="s">
        <v>101</v>
      </c>
      <c r="E49" s="28" t="s">
        <v>333</v>
      </c>
      <c r="J49" s="27">
        <f>0</f>
        <v>0</v>
      </c>
      <c r="K49" s="27">
        <f>0</f>
        <v>0</v>
      </c>
      <c r="L49" s="27">
        <f>0+L50+L54+L58+L62</f>
        <v>0</v>
      </c>
      <c r="M49" s="27">
        <f>0+M50+M54+M58+M62</f>
        <v>0</v>
      </c>
    </row>
    <row r="50" spans="1:16" ht="12.75" customHeight="1" x14ac:dyDescent="0.2">
      <c r="A50" t="s">
        <v>51</v>
      </c>
      <c r="B50" s="10" t="s">
        <v>110</v>
      </c>
      <c r="C50" s="10" t="s">
        <v>334</v>
      </c>
      <c r="D50" t="s">
        <v>49</v>
      </c>
      <c r="E50" s="29" t="s">
        <v>335</v>
      </c>
      <c r="F50" s="30" t="s">
        <v>130</v>
      </c>
      <c r="G50" s="31">
        <v>288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83</v>
      </c>
      <c r="O50">
        <f>(M50*21)/100</f>
        <v>0</v>
      </c>
      <c r="P50" t="s">
        <v>27</v>
      </c>
    </row>
    <row r="51" spans="1:16" ht="12.75" customHeight="1" x14ac:dyDescent="0.2">
      <c r="A51" s="33" t="s">
        <v>56</v>
      </c>
      <c r="E51" s="34" t="s">
        <v>57</v>
      </c>
    </row>
    <row r="52" spans="1:16" ht="12.75" customHeight="1" x14ac:dyDescent="0.2">
      <c r="A52" s="33" t="s">
        <v>58</v>
      </c>
      <c r="E52" s="35" t="s">
        <v>336</v>
      </c>
    </row>
    <row r="53" spans="1:16" ht="12.75" customHeight="1" x14ac:dyDescent="0.2">
      <c r="E53" s="34" t="s">
        <v>60</v>
      </c>
    </row>
    <row r="54" spans="1:16" ht="12.75" customHeight="1" x14ac:dyDescent="0.2">
      <c r="A54" t="s">
        <v>51</v>
      </c>
      <c r="B54" s="10" t="s">
        <v>114</v>
      </c>
      <c r="C54" s="10" t="s">
        <v>337</v>
      </c>
      <c r="D54" t="s">
        <v>49</v>
      </c>
      <c r="E54" s="29" t="s">
        <v>338</v>
      </c>
      <c r="F54" s="30" t="s">
        <v>54</v>
      </c>
      <c r="G54" s="31">
        <v>1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83</v>
      </c>
      <c r="O54">
        <f>(M54*21)/100</f>
        <v>0</v>
      </c>
      <c r="P54" t="s">
        <v>27</v>
      </c>
    </row>
    <row r="55" spans="1:16" ht="12.75" customHeight="1" x14ac:dyDescent="0.2">
      <c r="A55" s="33" t="s">
        <v>56</v>
      </c>
      <c r="E55" s="34" t="s">
        <v>339</v>
      </c>
    </row>
    <row r="56" spans="1:16" ht="12.75" customHeight="1" x14ac:dyDescent="0.2">
      <c r="A56" s="33" t="s">
        <v>58</v>
      </c>
      <c r="E56" s="35" t="s">
        <v>57</v>
      </c>
    </row>
    <row r="57" spans="1:16" ht="12.75" customHeight="1" x14ac:dyDescent="0.2">
      <c r="E57" s="34" t="s">
        <v>60</v>
      </c>
    </row>
    <row r="58" spans="1:16" ht="12.75" customHeight="1" x14ac:dyDescent="0.2">
      <c r="A58" t="s">
        <v>51</v>
      </c>
      <c r="B58" s="10" t="s">
        <v>120</v>
      </c>
      <c r="C58" s="10" t="s">
        <v>340</v>
      </c>
      <c r="D58" t="s">
        <v>49</v>
      </c>
      <c r="E58" s="29" t="s">
        <v>341</v>
      </c>
      <c r="F58" s="30" t="s">
        <v>130</v>
      </c>
      <c r="G58" s="31">
        <v>9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83</v>
      </c>
      <c r="O58">
        <f>(M58*21)/100</f>
        <v>0</v>
      </c>
      <c r="P58" t="s">
        <v>27</v>
      </c>
    </row>
    <row r="59" spans="1:16" ht="12.75" customHeight="1" x14ac:dyDescent="0.2">
      <c r="A59" s="33" t="s">
        <v>56</v>
      </c>
      <c r="E59" s="34" t="s">
        <v>342</v>
      </c>
    </row>
    <row r="60" spans="1:16" ht="12.75" customHeight="1" x14ac:dyDescent="0.2">
      <c r="A60" s="33" t="s">
        <v>58</v>
      </c>
      <c r="E60" s="35" t="s">
        <v>343</v>
      </c>
    </row>
    <row r="61" spans="1:16" ht="12.75" customHeight="1" x14ac:dyDescent="0.2">
      <c r="E61" s="34" t="s">
        <v>60</v>
      </c>
    </row>
    <row r="62" spans="1:16" ht="12.75" customHeight="1" x14ac:dyDescent="0.2">
      <c r="A62" t="s">
        <v>51</v>
      </c>
      <c r="B62" s="10" t="s">
        <v>123</v>
      </c>
      <c r="C62" s="10" t="s">
        <v>344</v>
      </c>
      <c r="D62" t="s">
        <v>49</v>
      </c>
      <c r="E62" s="29" t="s">
        <v>345</v>
      </c>
      <c r="F62" s="30" t="s">
        <v>109</v>
      </c>
      <c r="G62" s="31">
        <v>1.17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83</v>
      </c>
      <c r="O62">
        <f>(M62*21)/100</f>
        <v>0</v>
      </c>
      <c r="P62" t="s">
        <v>27</v>
      </c>
    </row>
    <row r="63" spans="1:16" ht="12.75" customHeight="1" x14ac:dyDescent="0.2">
      <c r="A63" s="33" t="s">
        <v>56</v>
      </c>
      <c r="E63" s="34" t="s">
        <v>346</v>
      </c>
    </row>
    <row r="64" spans="1:16" ht="12.75" customHeight="1" x14ac:dyDescent="0.2">
      <c r="A64" s="33" t="s">
        <v>58</v>
      </c>
      <c r="E64" s="35" t="s">
        <v>347</v>
      </c>
    </row>
    <row r="65" spans="5:5" ht="12.75" customHeight="1" x14ac:dyDescent="0.2">
      <c r="E65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348</v>
      </c>
      <c r="M3" s="36">
        <f>Rekapitulace!C16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348</v>
      </c>
      <c r="D4" s="5"/>
      <c r="E4" s="23" t="s">
        <v>349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COUNTIFS(L8:L327,"=0",A8:A327,"P")+COUNTIFS(L8:L327,"",A8:A327,"P")+SUM(Q8:Q327)</f>
        <v>78</v>
      </c>
    </row>
    <row r="8" spans="1:20" ht="12.75" customHeight="1" x14ac:dyDescent="0.2">
      <c r="A8" t="s">
        <v>45</v>
      </c>
      <c r="C8" s="24" t="s">
        <v>352</v>
      </c>
      <c r="E8" s="26" t="s">
        <v>353</v>
      </c>
      <c r="J8" s="25">
        <f>0+J9+J66+J75+J100+J125+J190+J215+J248+J297+J310</f>
        <v>0</v>
      </c>
      <c r="K8" s="25">
        <f>0+K9+K66+K75+K100+K125+K190+K215+K248+K297+K310</f>
        <v>0</v>
      </c>
      <c r="L8" s="25">
        <f>0+L9+L66+L75+L100+L125+L190+L215+L248+L297+L310</f>
        <v>0</v>
      </c>
      <c r="M8" s="25">
        <f>0+M9+M66+M75+M100+M125+M190+M215+M248+M297+M310</f>
        <v>0</v>
      </c>
    </row>
    <row r="9" spans="1:20" ht="12.75" customHeight="1" x14ac:dyDescent="0.2">
      <c r="A9" t="s">
        <v>48</v>
      </c>
      <c r="C9" s="11" t="s">
        <v>354</v>
      </c>
      <c r="E9" s="28" t="s">
        <v>355</v>
      </c>
      <c r="J9" s="27">
        <f>0</f>
        <v>0</v>
      </c>
      <c r="K9" s="27">
        <f>0</f>
        <v>0</v>
      </c>
      <c r="L9" s="27">
        <f>0+L10+L14+L18+L22+L26+L30+L34+L38+L42+L46+L50+L54+L58+L62</f>
        <v>0</v>
      </c>
      <c r="M9" s="27">
        <f>0+M10+M14+M18+M22+M26+M30+M34+M38+M42+M46+M50+M54+M58+M62</f>
        <v>0</v>
      </c>
    </row>
    <row r="10" spans="1:20" ht="12.75" customHeight="1" x14ac:dyDescent="0.2">
      <c r="A10" t="s">
        <v>51</v>
      </c>
      <c r="B10" s="10" t="s">
        <v>49</v>
      </c>
      <c r="C10" s="10" t="s">
        <v>80</v>
      </c>
      <c r="D10" t="s">
        <v>49</v>
      </c>
      <c r="E10" s="29" t="s">
        <v>81</v>
      </c>
      <c r="F10" s="30" t="s">
        <v>82</v>
      </c>
      <c r="G10" s="31">
        <v>847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356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357</v>
      </c>
      <c r="D14" t="s">
        <v>49</v>
      </c>
      <c r="E14" s="29" t="s">
        <v>358</v>
      </c>
      <c r="F14" s="30" t="s">
        <v>117</v>
      </c>
      <c r="G14" s="31">
        <v>500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356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359</v>
      </c>
      <c r="D18" t="s">
        <v>49</v>
      </c>
      <c r="E18" s="29" t="s">
        <v>360</v>
      </c>
      <c r="F18" s="30" t="s">
        <v>109</v>
      </c>
      <c r="G18" s="31">
        <v>200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356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361</v>
      </c>
      <c r="D22" t="s">
        <v>49</v>
      </c>
      <c r="E22" s="29" t="s">
        <v>362</v>
      </c>
      <c r="F22" s="30" t="s">
        <v>130</v>
      </c>
      <c r="G22" s="31">
        <v>86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356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312</v>
      </c>
      <c r="D26" t="s">
        <v>49</v>
      </c>
      <c r="E26" s="29" t="s">
        <v>313</v>
      </c>
      <c r="F26" s="30" t="s">
        <v>109</v>
      </c>
      <c r="G26" s="31">
        <v>64.87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356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115</v>
      </c>
      <c r="D30" t="s">
        <v>49</v>
      </c>
      <c r="E30" s="29" t="s">
        <v>116</v>
      </c>
      <c r="F30" s="30" t="s">
        <v>117</v>
      </c>
      <c r="G30" s="31">
        <v>925.5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</v>
      </c>
    </row>
    <row r="32" spans="1:16" ht="12.75" customHeight="1" x14ac:dyDescent="0.2">
      <c r="A32" s="33" t="s">
        <v>58</v>
      </c>
      <c r="E32" s="35" t="s">
        <v>363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51</v>
      </c>
      <c r="B34" s="10" t="s">
        <v>69</v>
      </c>
      <c r="C34" s="10" t="s">
        <v>364</v>
      </c>
      <c r="D34" t="s">
        <v>49</v>
      </c>
      <c r="E34" s="29" t="s">
        <v>365</v>
      </c>
      <c r="F34" s="30" t="s">
        <v>109</v>
      </c>
      <c r="G34" s="31">
        <v>75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83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57</v>
      </c>
    </row>
    <row r="36" spans="1:16" ht="12.75" customHeight="1" x14ac:dyDescent="0.2">
      <c r="A36" s="33" t="s">
        <v>58</v>
      </c>
      <c r="E36" s="35" t="s">
        <v>366</v>
      </c>
    </row>
    <row r="37" spans="1:16" ht="12.75" customHeight="1" x14ac:dyDescent="0.2">
      <c r="E37" s="34" t="s">
        <v>60</v>
      </c>
    </row>
    <row r="38" spans="1:16" ht="12.75" customHeight="1" x14ac:dyDescent="0.2">
      <c r="A38" t="s">
        <v>51</v>
      </c>
      <c r="B38" s="10" t="s">
        <v>101</v>
      </c>
      <c r="C38" s="10" t="s">
        <v>367</v>
      </c>
      <c r="D38" t="s">
        <v>49</v>
      </c>
      <c r="E38" s="29" t="s">
        <v>368</v>
      </c>
      <c r="F38" s="30" t="s">
        <v>109</v>
      </c>
      <c r="G38" s="31">
        <v>90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83</v>
      </c>
      <c r="O38">
        <f>(M38*21)/100</f>
        <v>0</v>
      </c>
      <c r="P38" t="s">
        <v>27</v>
      </c>
    </row>
    <row r="39" spans="1:16" ht="12.75" customHeight="1" x14ac:dyDescent="0.2">
      <c r="A39" s="33" t="s">
        <v>56</v>
      </c>
      <c r="E39" s="34" t="s">
        <v>57</v>
      </c>
    </row>
    <row r="40" spans="1:16" ht="12.75" customHeight="1" x14ac:dyDescent="0.2">
      <c r="A40" s="33" t="s">
        <v>58</v>
      </c>
      <c r="E40" s="35" t="s">
        <v>369</v>
      </c>
    </row>
    <row r="41" spans="1:16" ht="12.75" customHeight="1" x14ac:dyDescent="0.2">
      <c r="E41" s="34" t="s">
        <v>60</v>
      </c>
    </row>
    <row r="42" spans="1:16" ht="12.75" customHeight="1" x14ac:dyDescent="0.2">
      <c r="A42" t="s">
        <v>51</v>
      </c>
      <c r="B42" s="10" t="s">
        <v>106</v>
      </c>
      <c r="C42" s="10" t="s">
        <v>370</v>
      </c>
      <c r="D42" t="s">
        <v>49</v>
      </c>
      <c r="E42" s="29" t="s">
        <v>371</v>
      </c>
      <c r="F42" s="30" t="s">
        <v>130</v>
      </c>
      <c r="G42" s="31">
        <v>230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83</v>
      </c>
      <c r="O42">
        <f>(M42*21)/100</f>
        <v>0</v>
      </c>
      <c r="P42" t="s">
        <v>27</v>
      </c>
    </row>
    <row r="43" spans="1:16" ht="12.75" customHeight="1" x14ac:dyDescent="0.2">
      <c r="A43" s="33" t="s">
        <v>56</v>
      </c>
      <c r="E43" s="34" t="s">
        <v>57</v>
      </c>
    </row>
    <row r="44" spans="1:16" ht="12.75" customHeight="1" x14ac:dyDescent="0.2">
      <c r="A44" s="33" t="s">
        <v>58</v>
      </c>
      <c r="E44" s="35" t="s">
        <v>356</v>
      </c>
    </row>
    <row r="45" spans="1:16" ht="12.75" customHeight="1" x14ac:dyDescent="0.2">
      <c r="E45" s="34" t="s">
        <v>60</v>
      </c>
    </row>
    <row r="46" spans="1:16" ht="12.75" customHeight="1" x14ac:dyDescent="0.2">
      <c r="A46" t="s">
        <v>51</v>
      </c>
      <c r="B46" s="10" t="s">
        <v>110</v>
      </c>
      <c r="C46" s="10" t="s">
        <v>372</v>
      </c>
      <c r="D46" t="s">
        <v>49</v>
      </c>
      <c r="E46" s="29" t="s">
        <v>373</v>
      </c>
      <c r="F46" s="30" t="s">
        <v>109</v>
      </c>
      <c r="G46" s="31">
        <v>125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83</v>
      </c>
      <c r="O46">
        <f>(M46*21)/100</f>
        <v>0</v>
      </c>
      <c r="P46" t="s">
        <v>27</v>
      </c>
    </row>
    <row r="47" spans="1:16" ht="12.75" customHeight="1" x14ac:dyDescent="0.2">
      <c r="A47" s="33" t="s">
        <v>56</v>
      </c>
      <c r="E47" s="34" t="s">
        <v>57</v>
      </c>
    </row>
    <row r="48" spans="1:16" ht="12.75" customHeight="1" x14ac:dyDescent="0.2">
      <c r="A48" s="33" t="s">
        <v>58</v>
      </c>
      <c r="E48" s="35" t="s">
        <v>374</v>
      </c>
    </row>
    <row r="49" spans="1:16" ht="12.75" customHeight="1" x14ac:dyDescent="0.2">
      <c r="E49" s="34" t="s">
        <v>60</v>
      </c>
    </row>
    <row r="50" spans="1:16" ht="12.75" customHeight="1" x14ac:dyDescent="0.2">
      <c r="A50" t="s">
        <v>51</v>
      </c>
      <c r="B50" s="10" t="s">
        <v>114</v>
      </c>
      <c r="C50" s="10" t="s">
        <v>375</v>
      </c>
      <c r="D50" t="s">
        <v>49</v>
      </c>
      <c r="E50" s="29" t="s">
        <v>376</v>
      </c>
      <c r="F50" s="30" t="s">
        <v>117</v>
      </c>
      <c r="G50" s="31">
        <v>650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83</v>
      </c>
      <c r="O50">
        <f>(M50*21)/100</f>
        <v>0</v>
      </c>
      <c r="P50" t="s">
        <v>27</v>
      </c>
    </row>
    <row r="51" spans="1:16" ht="12.75" customHeight="1" x14ac:dyDescent="0.2">
      <c r="A51" s="33" t="s">
        <v>56</v>
      </c>
      <c r="E51" s="34" t="s">
        <v>57</v>
      </c>
    </row>
    <row r="52" spans="1:16" ht="12.75" customHeight="1" x14ac:dyDescent="0.2">
      <c r="A52" s="33" t="s">
        <v>58</v>
      </c>
      <c r="E52" s="35" t="s">
        <v>377</v>
      </c>
    </row>
    <row r="53" spans="1:16" ht="12.75" customHeight="1" x14ac:dyDescent="0.2">
      <c r="E53" s="34" t="s">
        <v>60</v>
      </c>
    </row>
    <row r="54" spans="1:16" ht="12.75" customHeight="1" x14ac:dyDescent="0.2">
      <c r="A54" t="s">
        <v>51</v>
      </c>
      <c r="B54" s="10" t="s">
        <v>120</v>
      </c>
      <c r="C54" s="10" t="s">
        <v>378</v>
      </c>
      <c r="D54" t="s">
        <v>49</v>
      </c>
      <c r="E54" s="29" t="s">
        <v>379</v>
      </c>
      <c r="F54" s="30" t="s">
        <v>117</v>
      </c>
      <c r="G54" s="31">
        <v>650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83</v>
      </c>
      <c r="O54">
        <f>(M54*21)/100</f>
        <v>0</v>
      </c>
      <c r="P54" t="s">
        <v>27</v>
      </c>
    </row>
    <row r="55" spans="1:16" ht="12.75" customHeight="1" x14ac:dyDescent="0.2">
      <c r="A55" s="33" t="s">
        <v>56</v>
      </c>
      <c r="E55" s="34" t="s">
        <v>57</v>
      </c>
    </row>
    <row r="56" spans="1:16" ht="12.75" customHeight="1" x14ac:dyDescent="0.2">
      <c r="A56" s="33" t="s">
        <v>58</v>
      </c>
      <c r="E56" s="35" t="s">
        <v>377</v>
      </c>
    </row>
    <row r="57" spans="1:16" ht="12.75" customHeight="1" x14ac:dyDescent="0.2">
      <c r="E57" s="34" t="s">
        <v>60</v>
      </c>
    </row>
    <row r="58" spans="1:16" ht="12.75" customHeight="1" x14ac:dyDescent="0.2">
      <c r="A58" t="s">
        <v>51</v>
      </c>
      <c r="B58" s="10" t="s">
        <v>123</v>
      </c>
      <c r="C58" s="10" t="s">
        <v>380</v>
      </c>
      <c r="D58" t="s">
        <v>49</v>
      </c>
      <c r="E58" s="29" t="s">
        <v>381</v>
      </c>
      <c r="F58" s="30" t="s">
        <v>117</v>
      </c>
      <c r="G58" s="31">
        <v>650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83</v>
      </c>
      <c r="O58">
        <f>(M58*21)/100</f>
        <v>0</v>
      </c>
      <c r="P58" t="s">
        <v>27</v>
      </c>
    </row>
    <row r="59" spans="1:16" ht="12.75" customHeight="1" x14ac:dyDescent="0.2">
      <c r="A59" s="33" t="s">
        <v>56</v>
      </c>
      <c r="E59" s="34" t="s">
        <v>57</v>
      </c>
    </row>
    <row r="60" spans="1:16" ht="12.75" customHeight="1" x14ac:dyDescent="0.2">
      <c r="A60" s="33" t="s">
        <v>58</v>
      </c>
      <c r="E60" s="35" t="s">
        <v>377</v>
      </c>
    </row>
    <row r="61" spans="1:16" ht="12.75" customHeight="1" x14ac:dyDescent="0.2">
      <c r="E61" s="34" t="s">
        <v>60</v>
      </c>
    </row>
    <row r="62" spans="1:16" ht="12.75" customHeight="1" x14ac:dyDescent="0.2">
      <c r="A62" t="s">
        <v>51</v>
      </c>
      <c r="B62" s="10" t="s">
        <v>127</v>
      </c>
      <c r="C62" s="10" t="s">
        <v>382</v>
      </c>
      <c r="D62" t="s">
        <v>49</v>
      </c>
      <c r="E62" s="29" t="s">
        <v>383</v>
      </c>
      <c r="F62" s="30" t="s">
        <v>117</v>
      </c>
      <c r="G62" s="31">
        <v>750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83</v>
      </c>
      <c r="O62">
        <f>(M62*21)/100</f>
        <v>0</v>
      </c>
      <c r="P62" t="s">
        <v>27</v>
      </c>
    </row>
    <row r="63" spans="1:16" ht="12.75" customHeight="1" x14ac:dyDescent="0.2">
      <c r="A63" s="33" t="s">
        <v>56</v>
      </c>
      <c r="E63" s="34" t="s">
        <v>57</v>
      </c>
    </row>
    <row r="64" spans="1:16" ht="12.75" customHeight="1" x14ac:dyDescent="0.2">
      <c r="A64" s="33" t="s">
        <v>58</v>
      </c>
      <c r="E64" s="35" t="s">
        <v>356</v>
      </c>
    </row>
    <row r="65" spans="1:16" ht="12.75" customHeight="1" x14ac:dyDescent="0.2">
      <c r="E65" s="34" t="s">
        <v>60</v>
      </c>
    </row>
    <row r="66" spans="1:16" ht="12.75" customHeight="1" x14ac:dyDescent="0.2">
      <c r="A66" t="s">
        <v>48</v>
      </c>
      <c r="C66" s="11" t="s">
        <v>384</v>
      </c>
      <c r="E66" s="28" t="s">
        <v>385</v>
      </c>
      <c r="J66" s="27">
        <f>0</f>
        <v>0</v>
      </c>
      <c r="K66" s="27">
        <f>0</f>
        <v>0</v>
      </c>
      <c r="L66" s="27">
        <f>0+L67+L71</f>
        <v>0</v>
      </c>
      <c r="M66" s="27">
        <f>0+M67+M71</f>
        <v>0</v>
      </c>
    </row>
    <row r="67" spans="1:16" ht="12.75" customHeight="1" x14ac:dyDescent="0.2">
      <c r="A67" t="s">
        <v>51</v>
      </c>
      <c r="B67" s="10" t="s">
        <v>276</v>
      </c>
      <c r="C67" s="10" t="s">
        <v>357</v>
      </c>
      <c r="D67" t="s">
        <v>49</v>
      </c>
      <c r="E67" s="29" t="s">
        <v>358</v>
      </c>
      <c r="F67" s="30" t="s">
        <v>117</v>
      </c>
      <c r="G67" s="31">
        <v>1000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356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51</v>
      </c>
      <c r="B71" s="10" t="s">
        <v>191</v>
      </c>
      <c r="C71" s="10" t="s">
        <v>359</v>
      </c>
      <c r="D71" t="s">
        <v>49</v>
      </c>
      <c r="E71" s="29" t="s">
        <v>360</v>
      </c>
      <c r="F71" s="30" t="s">
        <v>109</v>
      </c>
      <c r="G71" s="31">
        <v>154.358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83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57</v>
      </c>
    </row>
    <row r="73" spans="1:16" ht="12.75" customHeight="1" x14ac:dyDescent="0.2">
      <c r="A73" s="33" t="s">
        <v>58</v>
      </c>
      <c r="E73" s="35" t="s">
        <v>356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48</v>
      </c>
      <c r="C75" s="11" t="s">
        <v>386</v>
      </c>
      <c r="E75" s="28" t="s">
        <v>387</v>
      </c>
      <c r="J75" s="27">
        <f>0</f>
        <v>0</v>
      </c>
      <c r="K75" s="27">
        <f>0</f>
        <v>0</v>
      </c>
      <c r="L75" s="27">
        <f>0+L76+L80+L84+L88+L92+L96</f>
        <v>0</v>
      </c>
      <c r="M75" s="27">
        <f>0+M76+M80+M84+M88+M92+M96</f>
        <v>0</v>
      </c>
    </row>
    <row r="76" spans="1:16" ht="12.75" customHeight="1" x14ac:dyDescent="0.2">
      <c r="A76" t="s">
        <v>51</v>
      </c>
      <c r="B76" s="10" t="s">
        <v>388</v>
      </c>
      <c r="C76" s="10" t="s">
        <v>359</v>
      </c>
      <c r="D76" t="s">
        <v>49</v>
      </c>
      <c r="E76" s="29" t="s">
        <v>360</v>
      </c>
      <c r="F76" s="30" t="s">
        <v>109</v>
      </c>
      <c r="G76" s="31">
        <v>233.5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83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57</v>
      </c>
    </row>
    <row r="78" spans="1:16" ht="12.75" customHeight="1" x14ac:dyDescent="0.2">
      <c r="A78" s="33" t="s">
        <v>58</v>
      </c>
      <c r="E78" s="35" t="s">
        <v>389</v>
      </c>
    </row>
    <row r="79" spans="1:16" ht="12.75" customHeight="1" x14ac:dyDescent="0.2">
      <c r="E79" s="34" t="s">
        <v>60</v>
      </c>
    </row>
    <row r="80" spans="1:16" ht="12.75" customHeight="1" x14ac:dyDescent="0.2">
      <c r="A80" t="s">
        <v>51</v>
      </c>
      <c r="B80" s="10" t="s">
        <v>390</v>
      </c>
      <c r="C80" s="10" t="s">
        <v>391</v>
      </c>
      <c r="D80" t="s">
        <v>49</v>
      </c>
      <c r="E80" s="29" t="s">
        <v>392</v>
      </c>
      <c r="F80" s="30" t="s">
        <v>130</v>
      </c>
      <c r="G80" s="31">
        <v>140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83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57</v>
      </c>
    </row>
    <row r="82" spans="1:16" ht="12.75" customHeight="1" x14ac:dyDescent="0.2">
      <c r="A82" s="33" t="s">
        <v>58</v>
      </c>
      <c r="E82" s="35" t="s">
        <v>393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51</v>
      </c>
      <c r="B84" s="10" t="s">
        <v>394</v>
      </c>
      <c r="C84" s="10" t="s">
        <v>395</v>
      </c>
      <c r="D84" t="s">
        <v>49</v>
      </c>
      <c r="E84" s="29" t="s">
        <v>396</v>
      </c>
      <c r="F84" s="30" t="s">
        <v>109</v>
      </c>
      <c r="G84" s="31">
        <v>18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83</v>
      </c>
      <c r="O84">
        <f>(M84*21)/100</f>
        <v>0</v>
      </c>
      <c r="P84" t="s">
        <v>27</v>
      </c>
    </row>
    <row r="85" spans="1:16" ht="12.75" customHeight="1" x14ac:dyDescent="0.2">
      <c r="A85" s="33" t="s">
        <v>56</v>
      </c>
      <c r="E85" s="34" t="s">
        <v>57</v>
      </c>
    </row>
    <row r="86" spans="1:16" ht="12.75" customHeight="1" x14ac:dyDescent="0.2">
      <c r="A86" s="33" t="s">
        <v>58</v>
      </c>
      <c r="E86" s="35" t="s">
        <v>397</v>
      </c>
    </row>
    <row r="87" spans="1:16" ht="12.75" customHeight="1" x14ac:dyDescent="0.2">
      <c r="E87" s="34" t="s">
        <v>60</v>
      </c>
    </row>
    <row r="88" spans="1:16" ht="12.75" customHeight="1" x14ac:dyDescent="0.2">
      <c r="A88" t="s">
        <v>51</v>
      </c>
      <c r="B88" s="10" t="s">
        <v>398</v>
      </c>
      <c r="C88" s="10" t="s">
        <v>399</v>
      </c>
      <c r="D88" t="s">
        <v>49</v>
      </c>
      <c r="E88" s="29" t="s">
        <v>400</v>
      </c>
      <c r="F88" s="30" t="s">
        <v>401</v>
      </c>
      <c r="G88" s="31">
        <v>828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83</v>
      </c>
      <c r="O88">
        <f>(M88*21)/100</f>
        <v>0</v>
      </c>
      <c r="P88" t="s">
        <v>27</v>
      </c>
    </row>
    <row r="89" spans="1:16" ht="12.75" customHeight="1" x14ac:dyDescent="0.2">
      <c r="A89" s="33" t="s">
        <v>56</v>
      </c>
      <c r="E89" s="34" t="s">
        <v>57</v>
      </c>
    </row>
    <row r="90" spans="1:16" ht="12.75" customHeight="1" x14ac:dyDescent="0.2">
      <c r="A90" s="33" t="s">
        <v>58</v>
      </c>
      <c r="E90" s="35" t="s">
        <v>402</v>
      </c>
    </row>
    <row r="91" spans="1:16" ht="12.75" customHeight="1" x14ac:dyDescent="0.2">
      <c r="E91" s="34" t="s">
        <v>60</v>
      </c>
    </row>
    <row r="92" spans="1:16" ht="12.75" customHeight="1" x14ac:dyDescent="0.2">
      <c r="A92" t="s">
        <v>51</v>
      </c>
      <c r="B92" s="10" t="s">
        <v>403</v>
      </c>
      <c r="C92" s="10" t="s">
        <v>404</v>
      </c>
      <c r="D92" t="s">
        <v>49</v>
      </c>
      <c r="E92" s="29" t="s">
        <v>405</v>
      </c>
      <c r="F92" s="30" t="s">
        <v>109</v>
      </c>
      <c r="G92" s="31">
        <v>18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397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406</v>
      </c>
      <c r="C96" s="10" t="s">
        <v>407</v>
      </c>
      <c r="D96" t="s">
        <v>49</v>
      </c>
      <c r="E96" s="29" t="s">
        <v>408</v>
      </c>
      <c r="F96" s="30" t="s">
        <v>401</v>
      </c>
      <c r="G96" s="31">
        <v>828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402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48</v>
      </c>
      <c r="C100" s="11" t="s">
        <v>90</v>
      </c>
      <c r="E100" s="28" t="s">
        <v>409</v>
      </c>
      <c r="J100" s="27">
        <f>0</f>
        <v>0</v>
      </c>
      <c r="K100" s="27">
        <f>0</f>
        <v>0</v>
      </c>
      <c r="L100" s="27">
        <f>0+L101+L105+L109+L113+L117+L121</f>
        <v>0</v>
      </c>
      <c r="M100" s="27">
        <f>0+M101+M105+M109+M113+M117+M121</f>
        <v>0</v>
      </c>
    </row>
    <row r="101" spans="1:16" ht="12.75" customHeight="1" x14ac:dyDescent="0.2">
      <c r="A101" t="s">
        <v>51</v>
      </c>
      <c r="B101" s="10" t="s">
        <v>133</v>
      </c>
      <c r="C101" s="10" t="s">
        <v>410</v>
      </c>
      <c r="D101" t="s">
        <v>49</v>
      </c>
      <c r="E101" s="29" t="s">
        <v>411</v>
      </c>
      <c r="F101" s="30" t="s">
        <v>109</v>
      </c>
      <c r="G101" s="31">
        <v>7.9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83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412</v>
      </c>
    </row>
    <row r="103" spans="1:16" ht="12.75" customHeight="1" x14ac:dyDescent="0.2">
      <c r="A103" s="33" t="s">
        <v>58</v>
      </c>
      <c r="E103" s="35" t="s">
        <v>413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51</v>
      </c>
      <c r="B105" s="10" t="s">
        <v>139</v>
      </c>
      <c r="C105" s="10" t="s">
        <v>414</v>
      </c>
      <c r="D105" t="s">
        <v>49</v>
      </c>
      <c r="E105" s="29" t="s">
        <v>415</v>
      </c>
      <c r="F105" s="30" t="s">
        <v>109</v>
      </c>
      <c r="G105" s="31">
        <v>1.45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83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412</v>
      </c>
    </row>
    <row r="107" spans="1:16" ht="12.75" customHeight="1" x14ac:dyDescent="0.2">
      <c r="A107" s="33" t="s">
        <v>58</v>
      </c>
      <c r="E107" s="35" t="s">
        <v>416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51</v>
      </c>
      <c r="B109" s="10" t="s">
        <v>144</v>
      </c>
      <c r="C109" s="10" t="s">
        <v>417</v>
      </c>
      <c r="D109" t="s">
        <v>49</v>
      </c>
      <c r="E109" s="29" t="s">
        <v>418</v>
      </c>
      <c r="F109" s="30" t="s">
        <v>109</v>
      </c>
      <c r="G109" s="31">
        <v>7.9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83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419</v>
      </c>
    </row>
    <row r="111" spans="1:16" ht="12.75" customHeight="1" x14ac:dyDescent="0.2">
      <c r="A111" s="33" t="s">
        <v>58</v>
      </c>
      <c r="E111" s="35" t="s">
        <v>413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51</v>
      </c>
      <c r="B113" s="10" t="s">
        <v>150</v>
      </c>
      <c r="C113" s="10" t="s">
        <v>420</v>
      </c>
      <c r="D113" t="s">
        <v>49</v>
      </c>
      <c r="E113" s="29" t="s">
        <v>421</v>
      </c>
      <c r="F113" s="30" t="s">
        <v>109</v>
      </c>
      <c r="G113" s="31">
        <v>102.12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83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422</v>
      </c>
    </row>
    <row r="115" spans="1:16" ht="12.75" customHeight="1" x14ac:dyDescent="0.2">
      <c r="A115" s="33" t="s">
        <v>58</v>
      </c>
      <c r="E115" s="35" t="s">
        <v>356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51</v>
      </c>
      <c r="B117" s="10" t="s">
        <v>154</v>
      </c>
      <c r="C117" s="10" t="s">
        <v>111</v>
      </c>
      <c r="D117" t="s">
        <v>49</v>
      </c>
      <c r="E117" s="29" t="s">
        <v>112</v>
      </c>
      <c r="F117" s="30" t="s">
        <v>109</v>
      </c>
      <c r="G117" s="31">
        <v>510.6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83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56</v>
      </c>
      <c r="E118" s="34" t="s">
        <v>57</v>
      </c>
    </row>
    <row r="119" spans="1:16" ht="12.75" customHeight="1" x14ac:dyDescent="0.2">
      <c r="A119" s="33" t="s">
        <v>58</v>
      </c>
      <c r="E119" s="35" t="s">
        <v>356</v>
      </c>
    </row>
    <row r="120" spans="1:16" ht="12.75" customHeight="1" x14ac:dyDescent="0.2">
      <c r="E120" s="34" t="s">
        <v>60</v>
      </c>
    </row>
    <row r="121" spans="1:16" ht="12.75" customHeight="1" x14ac:dyDescent="0.2">
      <c r="A121" t="s">
        <v>51</v>
      </c>
      <c r="B121" s="10" t="s">
        <v>158</v>
      </c>
      <c r="C121" s="10" t="s">
        <v>316</v>
      </c>
      <c r="D121" t="s">
        <v>49</v>
      </c>
      <c r="E121" s="29" t="s">
        <v>317</v>
      </c>
      <c r="F121" s="30" t="s">
        <v>109</v>
      </c>
      <c r="G121" s="31">
        <v>61.81</v>
      </c>
      <c r="H121" s="30">
        <v>0</v>
      </c>
      <c r="I121" s="30">
        <f>ROUND(G121*H121,6)</f>
        <v>0</v>
      </c>
      <c r="L121" s="32">
        <v>0</v>
      </c>
      <c r="M121" s="27">
        <f>ROUND(ROUND(L121,2)*ROUND(G121,3),2)</f>
        <v>0</v>
      </c>
      <c r="N121" s="30" t="s">
        <v>83</v>
      </c>
      <c r="O121">
        <f>(M121*21)/100</f>
        <v>0</v>
      </c>
      <c r="P121" t="s">
        <v>27</v>
      </c>
    </row>
    <row r="122" spans="1:16" ht="12.75" customHeight="1" x14ac:dyDescent="0.2">
      <c r="A122" s="33" t="s">
        <v>56</v>
      </c>
      <c r="E122" s="34" t="s">
        <v>318</v>
      </c>
    </row>
    <row r="123" spans="1:16" ht="12.75" customHeight="1" x14ac:dyDescent="0.2">
      <c r="A123" s="33" t="s">
        <v>58</v>
      </c>
      <c r="E123" s="35" t="s">
        <v>356</v>
      </c>
    </row>
    <row r="124" spans="1:16" ht="12.75" customHeight="1" x14ac:dyDescent="0.2">
      <c r="E124" s="34" t="s">
        <v>60</v>
      </c>
    </row>
    <row r="125" spans="1:16" ht="12.75" customHeight="1" x14ac:dyDescent="0.2">
      <c r="A125" t="s">
        <v>48</v>
      </c>
      <c r="C125" s="11" t="s">
        <v>423</v>
      </c>
      <c r="E125" s="28" t="s">
        <v>424</v>
      </c>
      <c r="J125" s="27">
        <f>0</f>
        <v>0</v>
      </c>
      <c r="K125" s="27">
        <f>0</f>
        <v>0</v>
      </c>
      <c r="L125" s="27">
        <f>0+L126+L130+L134+L138+L142+L146+L150+L154+L158+L162+L166+L170+L174+L178+L182+L186</f>
        <v>0</v>
      </c>
      <c r="M125" s="27">
        <f>0+M126+M130+M134+M138+M142+M146+M150+M154+M158+M162+M166+M170+M174+M178+M182+M186</f>
        <v>0</v>
      </c>
    </row>
    <row r="126" spans="1:16" ht="12.75" customHeight="1" x14ac:dyDescent="0.2">
      <c r="A126" t="s">
        <v>51</v>
      </c>
      <c r="B126" s="10" t="s">
        <v>162</v>
      </c>
      <c r="C126" s="10" t="s">
        <v>425</v>
      </c>
      <c r="D126" t="s">
        <v>49</v>
      </c>
      <c r="E126" s="29" t="s">
        <v>426</v>
      </c>
      <c r="F126" s="30" t="s">
        <v>117</v>
      </c>
      <c r="G126" s="31">
        <v>180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83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427</v>
      </c>
    </row>
    <row r="128" spans="1:16" ht="12.75" customHeight="1" x14ac:dyDescent="0.2">
      <c r="A128" s="33" t="s">
        <v>58</v>
      </c>
      <c r="E128" s="35" t="s">
        <v>428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166</v>
      </c>
      <c r="C130" s="10" t="s">
        <v>429</v>
      </c>
      <c r="D130" t="s">
        <v>49</v>
      </c>
      <c r="E130" s="29" t="s">
        <v>430</v>
      </c>
      <c r="F130" s="30" t="s">
        <v>117</v>
      </c>
      <c r="G130" s="31">
        <v>180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83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427</v>
      </c>
    </row>
    <row r="132" spans="1:16" ht="12.75" customHeight="1" x14ac:dyDescent="0.2">
      <c r="A132" s="33" t="s">
        <v>58</v>
      </c>
      <c r="E132" s="35" t="s">
        <v>428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170</v>
      </c>
      <c r="C134" s="10" t="s">
        <v>431</v>
      </c>
      <c r="D134" t="s">
        <v>49</v>
      </c>
      <c r="E134" s="29" t="s">
        <v>432</v>
      </c>
      <c r="F134" s="30" t="s">
        <v>109</v>
      </c>
      <c r="G134" s="31">
        <v>154.4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83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433</v>
      </c>
    </row>
    <row r="136" spans="1:16" ht="12.75" customHeight="1" x14ac:dyDescent="0.2">
      <c r="A136" s="33" t="s">
        <v>58</v>
      </c>
      <c r="E136" s="35" t="s">
        <v>434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174</v>
      </c>
      <c r="C138" s="10" t="s">
        <v>435</v>
      </c>
      <c r="D138" t="s">
        <v>49</v>
      </c>
      <c r="E138" s="29" t="s">
        <v>436</v>
      </c>
      <c r="F138" s="30" t="s">
        <v>117</v>
      </c>
      <c r="G138" s="31">
        <v>156.80000000000001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83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437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156</v>
      </c>
      <c r="C142" s="10" t="s">
        <v>438</v>
      </c>
      <c r="D142" t="s">
        <v>49</v>
      </c>
      <c r="E142" s="29" t="s">
        <v>439</v>
      </c>
      <c r="F142" s="30" t="s">
        <v>117</v>
      </c>
      <c r="G142" s="31">
        <v>24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83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440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182</v>
      </c>
      <c r="C146" s="10" t="s">
        <v>441</v>
      </c>
      <c r="D146" t="s">
        <v>49</v>
      </c>
      <c r="E146" s="29" t="s">
        <v>442</v>
      </c>
      <c r="F146" s="30" t="s">
        <v>109</v>
      </c>
      <c r="G146" s="31">
        <v>107.268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83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356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187</v>
      </c>
      <c r="C150" s="10" t="s">
        <v>329</v>
      </c>
      <c r="D150" t="s">
        <v>49</v>
      </c>
      <c r="E150" s="29" t="s">
        <v>330</v>
      </c>
      <c r="F150" s="30" t="s">
        <v>117</v>
      </c>
      <c r="G150" s="31">
        <v>2204.65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83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356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192</v>
      </c>
      <c r="C154" s="10" t="s">
        <v>121</v>
      </c>
      <c r="D154" t="s">
        <v>49</v>
      </c>
      <c r="E154" s="29" t="s">
        <v>122</v>
      </c>
      <c r="F154" s="30" t="s">
        <v>109</v>
      </c>
      <c r="G154" s="31">
        <v>500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83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57</v>
      </c>
    </row>
    <row r="156" spans="1:16" ht="12.75" customHeight="1" x14ac:dyDescent="0.2">
      <c r="A156" s="33" t="s">
        <v>58</v>
      </c>
      <c r="E156" s="35" t="s">
        <v>356</v>
      </c>
    </row>
    <row r="157" spans="1:16" ht="12.75" customHeight="1" x14ac:dyDescent="0.2">
      <c r="E157" s="34" t="s">
        <v>60</v>
      </c>
    </row>
    <row r="158" spans="1:16" ht="12.75" customHeight="1" x14ac:dyDescent="0.2">
      <c r="A158" t="s">
        <v>51</v>
      </c>
      <c r="B158" s="10" t="s">
        <v>197</v>
      </c>
      <c r="C158" s="10" t="s">
        <v>140</v>
      </c>
      <c r="D158" t="s">
        <v>49</v>
      </c>
      <c r="E158" s="29" t="s">
        <v>141</v>
      </c>
      <c r="F158" s="30" t="s">
        <v>130</v>
      </c>
      <c r="G158" s="31">
        <v>120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83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56</v>
      </c>
      <c r="E159" s="34" t="s">
        <v>57</v>
      </c>
    </row>
    <row r="160" spans="1:16" ht="12.75" customHeight="1" x14ac:dyDescent="0.2">
      <c r="A160" s="33" t="s">
        <v>58</v>
      </c>
      <c r="E160" s="35" t="s">
        <v>356</v>
      </c>
    </row>
    <row r="161" spans="1:16" ht="12.75" customHeight="1" x14ac:dyDescent="0.2">
      <c r="E161" s="34" t="s">
        <v>60</v>
      </c>
    </row>
    <row r="162" spans="1:16" ht="12.75" customHeight="1" x14ac:dyDescent="0.2">
      <c r="A162" t="s">
        <v>51</v>
      </c>
      <c r="B162" s="10" t="s">
        <v>202</v>
      </c>
      <c r="C162" s="10" t="s">
        <v>151</v>
      </c>
      <c r="D162" t="s">
        <v>49</v>
      </c>
      <c r="E162" s="29" t="s">
        <v>152</v>
      </c>
      <c r="F162" s="30" t="s">
        <v>130</v>
      </c>
      <c r="G162" s="31">
        <v>132.69999999999999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83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56</v>
      </c>
      <c r="E163" s="34" t="s">
        <v>57</v>
      </c>
    </row>
    <row r="164" spans="1:16" ht="12.75" customHeight="1" x14ac:dyDescent="0.2">
      <c r="A164" s="33" t="s">
        <v>58</v>
      </c>
      <c r="E164" s="35" t="s">
        <v>356</v>
      </c>
    </row>
    <row r="165" spans="1:16" ht="12.75" customHeight="1" x14ac:dyDescent="0.2">
      <c r="E165" s="34" t="s">
        <v>60</v>
      </c>
    </row>
    <row r="166" spans="1:16" ht="12.75" customHeight="1" x14ac:dyDescent="0.2">
      <c r="A166" t="s">
        <v>51</v>
      </c>
      <c r="B166" s="10" t="s">
        <v>206</v>
      </c>
      <c r="C166" s="10" t="s">
        <v>167</v>
      </c>
      <c r="D166" t="s">
        <v>49</v>
      </c>
      <c r="E166" s="29" t="s">
        <v>443</v>
      </c>
      <c r="F166" s="30" t="s">
        <v>130</v>
      </c>
      <c r="G166" s="31">
        <v>300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83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56</v>
      </c>
      <c r="E167" s="34" t="s">
        <v>57</v>
      </c>
    </row>
    <row r="168" spans="1:16" ht="12.75" customHeight="1" x14ac:dyDescent="0.2">
      <c r="A168" s="33" t="s">
        <v>58</v>
      </c>
      <c r="E168" s="35" t="s">
        <v>356</v>
      </c>
    </row>
    <row r="169" spans="1:16" ht="12.75" customHeight="1" x14ac:dyDescent="0.2">
      <c r="E169" s="34" t="s">
        <v>60</v>
      </c>
    </row>
    <row r="170" spans="1:16" ht="12.75" customHeight="1" x14ac:dyDescent="0.2">
      <c r="A170" t="s">
        <v>51</v>
      </c>
      <c r="B170" s="10" t="s">
        <v>186</v>
      </c>
      <c r="C170" s="10" t="s">
        <v>444</v>
      </c>
      <c r="D170" t="s">
        <v>49</v>
      </c>
      <c r="E170" s="29" t="s">
        <v>445</v>
      </c>
      <c r="F170" s="30" t="s">
        <v>54</v>
      </c>
      <c r="G170" s="31">
        <v>13</v>
      </c>
      <c r="H170" s="30">
        <v>0</v>
      </c>
      <c r="I170" s="30">
        <f>ROUND(G170*H170,6)</f>
        <v>0</v>
      </c>
      <c r="L170" s="32">
        <v>0</v>
      </c>
      <c r="M170" s="27">
        <f>ROUND(ROUND(L170,2)*ROUND(G170,3),2)</f>
        <v>0</v>
      </c>
      <c r="N170" s="30" t="s">
        <v>83</v>
      </c>
      <c r="O170">
        <f>(M170*21)/100</f>
        <v>0</v>
      </c>
      <c r="P170" t="s">
        <v>27</v>
      </c>
    </row>
    <row r="171" spans="1:16" ht="12.75" customHeight="1" x14ac:dyDescent="0.2">
      <c r="A171" s="33" t="s">
        <v>56</v>
      </c>
      <c r="E171" s="34" t="s">
        <v>57</v>
      </c>
    </row>
    <row r="172" spans="1:16" ht="12.75" customHeight="1" x14ac:dyDescent="0.2">
      <c r="A172" s="33" t="s">
        <v>58</v>
      </c>
      <c r="E172" s="35" t="s">
        <v>356</v>
      </c>
    </row>
    <row r="173" spans="1:16" ht="12.75" customHeight="1" x14ac:dyDescent="0.2">
      <c r="E173" s="34" t="s">
        <v>60</v>
      </c>
    </row>
    <row r="174" spans="1:16" ht="12.75" customHeight="1" x14ac:dyDescent="0.2">
      <c r="A174" t="s">
        <v>51</v>
      </c>
      <c r="B174" s="10" t="s">
        <v>214</v>
      </c>
      <c r="C174" s="10" t="s">
        <v>446</v>
      </c>
      <c r="D174" t="s">
        <v>49</v>
      </c>
      <c r="E174" s="29" t="s">
        <v>447</v>
      </c>
      <c r="F174" s="30" t="s">
        <v>130</v>
      </c>
      <c r="G174" s="31">
        <v>89</v>
      </c>
      <c r="H174" s="30">
        <v>0</v>
      </c>
      <c r="I174" s="30">
        <f>ROUND(G174*H174,6)</f>
        <v>0</v>
      </c>
      <c r="L174" s="32">
        <v>0</v>
      </c>
      <c r="M174" s="27">
        <f>ROUND(ROUND(L174,2)*ROUND(G174,3),2)</f>
        <v>0</v>
      </c>
      <c r="N174" s="30" t="s">
        <v>83</v>
      </c>
      <c r="O174">
        <f>(M174*21)/100</f>
        <v>0</v>
      </c>
      <c r="P174" t="s">
        <v>27</v>
      </c>
    </row>
    <row r="175" spans="1:16" ht="12.75" customHeight="1" x14ac:dyDescent="0.2">
      <c r="A175" s="33" t="s">
        <v>56</v>
      </c>
      <c r="E175" s="34" t="s">
        <v>57</v>
      </c>
    </row>
    <row r="176" spans="1:16" ht="12.75" customHeight="1" x14ac:dyDescent="0.2">
      <c r="A176" s="33" t="s">
        <v>58</v>
      </c>
      <c r="E176" s="35" t="s">
        <v>356</v>
      </c>
    </row>
    <row r="177" spans="1:16" ht="12.75" customHeight="1" x14ac:dyDescent="0.2">
      <c r="E177" s="34" t="s">
        <v>60</v>
      </c>
    </row>
    <row r="178" spans="1:16" ht="12.75" customHeight="1" x14ac:dyDescent="0.2">
      <c r="A178" t="s">
        <v>51</v>
      </c>
      <c r="B178" s="10" t="s">
        <v>217</v>
      </c>
      <c r="C178" s="10" t="s">
        <v>448</v>
      </c>
      <c r="D178" t="s">
        <v>49</v>
      </c>
      <c r="E178" s="29" t="s">
        <v>449</v>
      </c>
      <c r="F178" s="30" t="s">
        <v>130</v>
      </c>
      <c r="G178" s="31">
        <v>60</v>
      </c>
      <c r="H178" s="30">
        <v>0</v>
      </c>
      <c r="I178" s="30">
        <f>ROUND(G178*H178,6)</f>
        <v>0</v>
      </c>
      <c r="L178" s="32">
        <v>0</v>
      </c>
      <c r="M178" s="27">
        <f>ROUND(ROUND(L178,2)*ROUND(G178,3),2)</f>
        <v>0</v>
      </c>
      <c r="N178" s="30" t="s">
        <v>83</v>
      </c>
      <c r="O178">
        <f>(M178*21)/100</f>
        <v>0</v>
      </c>
      <c r="P178" t="s">
        <v>27</v>
      </c>
    </row>
    <row r="179" spans="1:16" ht="12.75" customHeight="1" x14ac:dyDescent="0.2">
      <c r="A179" s="33" t="s">
        <v>56</v>
      </c>
      <c r="E179" s="34" t="s">
        <v>57</v>
      </c>
    </row>
    <row r="180" spans="1:16" ht="12.75" customHeight="1" x14ac:dyDescent="0.2">
      <c r="A180" s="33" t="s">
        <v>58</v>
      </c>
      <c r="E180" s="35" t="s">
        <v>356</v>
      </c>
    </row>
    <row r="181" spans="1:16" ht="12.75" customHeight="1" x14ac:dyDescent="0.2">
      <c r="E181" s="34" t="s">
        <v>60</v>
      </c>
    </row>
    <row r="182" spans="1:16" ht="12.75" customHeight="1" x14ac:dyDescent="0.2">
      <c r="A182" t="s">
        <v>51</v>
      </c>
      <c r="B182" s="10" t="s">
        <v>220</v>
      </c>
      <c r="C182" s="10" t="s">
        <v>450</v>
      </c>
      <c r="D182" t="s">
        <v>49</v>
      </c>
      <c r="E182" s="29" t="s">
        <v>451</v>
      </c>
      <c r="F182" s="30" t="s">
        <v>130</v>
      </c>
      <c r="G182" s="31">
        <v>60</v>
      </c>
      <c r="H182" s="30">
        <v>0</v>
      </c>
      <c r="I182" s="30">
        <f>ROUND(G182*H182,6)</f>
        <v>0</v>
      </c>
      <c r="L182" s="32">
        <v>0</v>
      </c>
      <c r="M182" s="27">
        <f>ROUND(ROUND(L182,2)*ROUND(G182,3),2)</f>
        <v>0</v>
      </c>
      <c r="N182" s="30" t="s">
        <v>83</v>
      </c>
      <c r="O182">
        <f>(M182*21)/100</f>
        <v>0</v>
      </c>
      <c r="P182" t="s">
        <v>27</v>
      </c>
    </row>
    <row r="183" spans="1:16" ht="12.75" customHeight="1" x14ac:dyDescent="0.2">
      <c r="A183" s="33" t="s">
        <v>56</v>
      </c>
      <c r="E183" s="34" t="s">
        <v>57</v>
      </c>
    </row>
    <row r="184" spans="1:16" ht="12.75" customHeight="1" x14ac:dyDescent="0.2">
      <c r="A184" s="33" t="s">
        <v>58</v>
      </c>
      <c r="E184" s="35" t="s">
        <v>356</v>
      </c>
    </row>
    <row r="185" spans="1:16" ht="12.75" customHeight="1" x14ac:dyDescent="0.2">
      <c r="E185" s="34" t="s">
        <v>60</v>
      </c>
    </row>
    <row r="186" spans="1:16" ht="12.75" customHeight="1" x14ac:dyDescent="0.2">
      <c r="A186" t="s">
        <v>51</v>
      </c>
      <c r="B186" s="10" t="s">
        <v>224</v>
      </c>
      <c r="C186" s="10" t="s">
        <v>452</v>
      </c>
      <c r="D186" t="s">
        <v>49</v>
      </c>
      <c r="E186" s="29" t="s">
        <v>453</v>
      </c>
      <c r="F186" s="30" t="s">
        <v>130</v>
      </c>
      <c r="G186" s="31">
        <v>23</v>
      </c>
      <c r="H186" s="30">
        <v>0</v>
      </c>
      <c r="I186" s="30">
        <f>ROUND(G186*H186,6)</f>
        <v>0</v>
      </c>
      <c r="L186" s="32">
        <v>0</v>
      </c>
      <c r="M186" s="27">
        <f>ROUND(ROUND(L186,2)*ROUND(G186,3),2)</f>
        <v>0</v>
      </c>
      <c r="N186" s="30" t="s">
        <v>83</v>
      </c>
      <c r="O186">
        <f>(M186*21)/100</f>
        <v>0</v>
      </c>
      <c r="P186" t="s">
        <v>27</v>
      </c>
    </row>
    <row r="187" spans="1:16" ht="12.75" customHeight="1" x14ac:dyDescent="0.2">
      <c r="A187" s="33" t="s">
        <v>56</v>
      </c>
      <c r="E187" s="34" t="s">
        <v>57</v>
      </c>
    </row>
    <row r="188" spans="1:16" ht="12.75" customHeight="1" x14ac:dyDescent="0.2">
      <c r="A188" s="33" t="s">
        <v>58</v>
      </c>
      <c r="E188" s="35" t="s">
        <v>356</v>
      </c>
    </row>
    <row r="189" spans="1:16" ht="12.75" customHeight="1" x14ac:dyDescent="0.2">
      <c r="E189" s="34" t="s">
        <v>60</v>
      </c>
    </row>
    <row r="190" spans="1:16" ht="12.75" customHeight="1" x14ac:dyDescent="0.2">
      <c r="A190" t="s">
        <v>48</v>
      </c>
      <c r="C190" s="11" t="s">
        <v>454</v>
      </c>
      <c r="E190" s="28" t="s">
        <v>455</v>
      </c>
      <c r="J190" s="27">
        <f>0</f>
        <v>0</v>
      </c>
      <c r="K190" s="27">
        <f>0</f>
        <v>0</v>
      </c>
      <c r="L190" s="27">
        <f>0+L191+L195+L199+L203+L207+L211</f>
        <v>0</v>
      </c>
      <c r="M190" s="27">
        <f>0+M191+M195+M199+M203+M207+M211</f>
        <v>0</v>
      </c>
    </row>
    <row r="191" spans="1:16" ht="12.75" customHeight="1" x14ac:dyDescent="0.2">
      <c r="A191" t="s">
        <v>51</v>
      </c>
      <c r="B191" s="10" t="s">
        <v>283</v>
      </c>
      <c r="C191" s="10" t="s">
        <v>425</v>
      </c>
      <c r="D191" t="s">
        <v>49</v>
      </c>
      <c r="E191" s="29" t="s">
        <v>456</v>
      </c>
      <c r="F191" s="30" t="s">
        <v>117</v>
      </c>
      <c r="G191" s="31">
        <v>340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83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356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181</v>
      </c>
      <c r="C195" s="10" t="s">
        <v>429</v>
      </c>
      <c r="D195" t="s">
        <v>49</v>
      </c>
      <c r="E195" s="29" t="s">
        <v>430</v>
      </c>
      <c r="F195" s="30" t="s">
        <v>117</v>
      </c>
      <c r="G195" s="31">
        <v>340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83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57</v>
      </c>
    </row>
    <row r="197" spans="1:16" ht="12.75" customHeight="1" x14ac:dyDescent="0.2">
      <c r="A197" s="33" t="s">
        <v>58</v>
      </c>
      <c r="E197" s="35" t="s">
        <v>356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290</v>
      </c>
      <c r="C199" s="10" t="s">
        <v>431</v>
      </c>
      <c r="D199" t="s">
        <v>49</v>
      </c>
      <c r="E199" s="29" t="s">
        <v>432</v>
      </c>
      <c r="F199" s="30" t="s">
        <v>109</v>
      </c>
      <c r="G199" s="31">
        <v>92.9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83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457</v>
      </c>
    </row>
    <row r="201" spans="1:16" ht="12.75" customHeight="1" x14ac:dyDescent="0.2">
      <c r="A201" s="33" t="s">
        <v>58</v>
      </c>
      <c r="E201" s="35" t="s">
        <v>356</v>
      </c>
    </row>
    <row r="202" spans="1:16" ht="12.75" customHeight="1" x14ac:dyDescent="0.2">
      <c r="E202" s="34" t="s">
        <v>60</v>
      </c>
    </row>
    <row r="203" spans="1:16" ht="12.75" customHeight="1" x14ac:dyDescent="0.2">
      <c r="A203" t="s">
        <v>51</v>
      </c>
      <c r="B203" s="10" t="s">
        <v>293</v>
      </c>
      <c r="C203" s="10" t="s">
        <v>435</v>
      </c>
      <c r="D203" t="s">
        <v>49</v>
      </c>
      <c r="E203" s="29" t="s">
        <v>458</v>
      </c>
      <c r="F203" s="30" t="s">
        <v>117</v>
      </c>
      <c r="G203" s="31">
        <v>326.10000000000002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83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56</v>
      </c>
      <c r="E204" s="34" t="s">
        <v>57</v>
      </c>
    </row>
    <row r="205" spans="1:16" ht="12.75" customHeight="1" x14ac:dyDescent="0.2">
      <c r="A205" s="33" t="s">
        <v>58</v>
      </c>
      <c r="E205" s="35" t="s">
        <v>459</v>
      </c>
    </row>
    <row r="206" spans="1:16" ht="12.75" customHeight="1" x14ac:dyDescent="0.2">
      <c r="E206" s="34" t="s">
        <v>60</v>
      </c>
    </row>
    <row r="207" spans="1:16" ht="12.75" customHeight="1" x14ac:dyDescent="0.2">
      <c r="A207" t="s">
        <v>51</v>
      </c>
      <c r="B207" s="10" t="s">
        <v>297</v>
      </c>
      <c r="C207" s="10" t="s">
        <v>438</v>
      </c>
      <c r="D207" t="s">
        <v>49</v>
      </c>
      <c r="E207" s="29" t="s">
        <v>460</v>
      </c>
      <c r="F207" s="30" t="s">
        <v>117</v>
      </c>
      <c r="G207" s="31">
        <v>13.9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83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56</v>
      </c>
      <c r="E208" s="34" t="s">
        <v>461</v>
      </c>
    </row>
    <row r="209" spans="1:16" ht="12.75" customHeight="1" x14ac:dyDescent="0.2">
      <c r="A209" s="33" t="s">
        <v>58</v>
      </c>
      <c r="E209" s="35" t="s">
        <v>356</v>
      </c>
    </row>
    <row r="210" spans="1:16" ht="12.75" customHeight="1" x14ac:dyDescent="0.2">
      <c r="E210" s="34" t="s">
        <v>60</v>
      </c>
    </row>
    <row r="211" spans="1:16" ht="12.75" customHeight="1" x14ac:dyDescent="0.2">
      <c r="A211" t="s">
        <v>51</v>
      </c>
      <c r="B211" s="10" t="s">
        <v>300</v>
      </c>
      <c r="C211" s="10" t="s">
        <v>452</v>
      </c>
      <c r="D211" t="s">
        <v>49</v>
      </c>
      <c r="E211" s="29" t="s">
        <v>453</v>
      </c>
      <c r="F211" s="30" t="s">
        <v>130</v>
      </c>
      <c r="G211" s="31">
        <v>22.8</v>
      </c>
      <c r="H211" s="30">
        <v>0</v>
      </c>
      <c r="I211" s="30">
        <f>ROUND(G211*H211,6)</f>
        <v>0</v>
      </c>
      <c r="L211" s="32">
        <v>0</v>
      </c>
      <c r="M211" s="27">
        <f>ROUND(ROUND(L211,2)*ROUND(G211,3),2)</f>
        <v>0</v>
      </c>
      <c r="N211" s="30" t="s">
        <v>83</v>
      </c>
      <c r="O211">
        <f>(M211*21)/100</f>
        <v>0</v>
      </c>
      <c r="P211" t="s">
        <v>27</v>
      </c>
    </row>
    <row r="212" spans="1:16" ht="12.75" customHeight="1" x14ac:dyDescent="0.2">
      <c r="A212" s="33" t="s">
        <v>56</v>
      </c>
      <c r="E212" s="34" t="s">
        <v>57</v>
      </c>
    </row>
    <row r="213" spans="1:16" ht="12.75" customHeight="1" x14ac:dyDescent="0.2">
      <c r="A213" s="33" t="s">
        <v>58</v>
      </c>
      <c r="E213" s="35" t="s">
        <v>356</v>
      </c>
    </row>
    <row r="214" spans="1:16" ht="12.75" customHeight="1" x14ac:dyDescent="0.2">
      <c r="E214" s="34" t="s">
        <v>60</v>
      </c>
    </row>
    <row r="215" spans="1:16" ht="12.75" customHeight="1" x14ac:dyDescent="0.2">
      <c r="A215" t="s">
        <v>48</v>
      </c>
      <c r="C215" s="11" t="s">
        <v>462</v>
      </c>
      <c r="E215" s="28" t="s">
        <v>463</v>
      </c>
      <c r="J215" s="27">
        <f>0</f>
        <v>0</v>
      </c>
      <c r="K215" s="27">
        <f>0</f>
        <v>0</v>
      </c>
      <c r="L215" s="27">
        <f>0+L216+L220+L224+L228+L232+L236+L240+L244</f>
        <v>0</v>
      </c>
      <c r="M215" s="27">
        <f>0+M216+M220+M224+M228+M232+M236+M240+M244</f>
        <v>0</v>
      </c>
    </row>
    <row r="216" spans="1:16" ht="12.75" customHeight="1" x14ac:dyDescent="0.2">
      <c r="A216" t="s">
        <v>51</v>
      </c>
      <c r="B216" s="10" t="s">
        <v>464</v>
      </c>
      <c r="C216" s="10" t="s">
        <v>465</v>
      </c>
      <c r="D216" t="s">
        <v>49</v>
      </c>
      <c r="E216" s="29" t="s">
        <v>466</v>
      </c>
      <c r="F216" s="30" t="s">
        <v>117</v>
      </c>
      <c r="G216" s="31">
        <v>156</v>
      </c>
      <c r="H216" s="30">
        <v>0</v>
      </c>
      <c r="I216" s="30">
        <f>ROUND(G216*H216,6)</f>
        <v>0</v>
      </c>
      <c r="L216" s="32">
        <v>0</v>
      </c>
      <c r="M216" s="27">
        <f>ROUND(ROUND(L216,2)*ROUND(G216,3),2)</f>
        <v>0</v>
      </c>
      <c r="N216" s="30" t="s">
        <v>83</v>
      </c>
      <c r="O216">
        <f>(M216*21)/100</f>
        <v>0</v>
      </c>
      <c r="P216" t="s">
        <v>27</v>
      </c>
    </row>
    <row r="217" spans="1:16" ht="12.75" customHeight="1" x14ac:dyDescent="0.2">
      <c r="A217" s="33" t="s">
        <v>56</v>
      </c>
      <c r="E217" s="34" t="s">
        <v>467</v>
      </c>
    </row>
    <row r="218" spans="1:16" ht="12.75" customHeight="1" x14ac:dyDescent="0.2">
      <c r="A218" s="33" t="s">
        <v>58</v>
      </c>
      <c r="E218" s="35" t="s">
        <v>356</v>
      </c>
    </row>
    <row r="219" spans="1:16" ht="12.75" customHeight="1" x14ac:dyDescent="0.2">
      <c r="E219" s="34" t="s">
        <v>60</v>
      </c>
    </row>
    <row r="220" spans="1:16" ht="12.75" customHeight="1" x14ac:dyDescent="0.2">
      <c r="A220" t="s">
        <v>51</v>
      </c>
      <c r="B220" s="10" t="s">
        <v>468</v>
      </c>
      <c r="C220" s="10" t="s">
        <v>429</v>
      </c>
      <c r="D220" t="s">
        <v>49</v>
      </c>
      <c r="E220" s="29" t="s">
        <v>430</v>
      </c>
      <c r="F220" s="30" t="s">
        <v>117</v>
      </c>
      <c r="G220" s="31">
        <v>156</v>
      </c>
      <c r="H220" s="30">
        <v>0</v>
      </c>
      <c r="I220" s="30">
        <f>ROUND(G220*H220,6)</f>
        <v>0</v>
      </c>
      <c r="L220" s="32">
        <v>0</v>
      </c>
      <c r="M220" s="27">
        <f>ROUND(ROUND(L220,2)*ROUND(G220,3),2)</f>
        <v>0</v>
      </c>
      <c r="N220" s="30" t="s">
        <v>83</v>
      </c>
      <c r="O220">
        <f>(M220*21)/100</f>
        <v>0</v>
      </c>
      <c r="P220" t="s">
        <v>27</v>
      </c>
    </row>
    <row r="221" spans="1:16" ht="12.75" customHeight="1" x14ac:dyDescent="0.2">
      <c r="A221" s="33" t="s">
        <v>56</v>
      </c>
      <c r="E221" s="34" t="s">
        <v>467</v>
      </c>
    </row>
    <row r="222" spans="1:16" ht="12.75" customHeight="1" x14ac:dyDescent="0.2">
      <c r="A222" s="33" t="s">
        <v>58</v>
      </c>
      <c r="E222" s="35" t="s">
        <v>356</v>
      </c>
    </row>
    <row r="223" spans="1:16" ht="12.75" customHeight="1" x14ac:dyDescent="0.2">
      <c r="E223" s="34" t="s">
        <v>60</v>
      </c>
    </row>
    <row r="224" spans="1:16" ht="12.75" customHeight="1" x14ac:dyDescent="0.2">
      <c r="A224" t="s">
        <v>51</v>
      </c>
      <c r="B224" s="10" t="s">
        <v>469</v>
      </c>
      <c r="C224" s="10" t="s">
        <v>470</v>
      </c>
      <c r="D224" t="s">
        <v>49</v>
      </c>
      <c r="E224" s="29" t="s">
        <v>471</v>
      </c>
      <c r="F224" s="30" t="s">
        <v>117</v>
      </c>
      <c r="G224" s="31">
        <v>206.25</v>
      </c>
      <c r="H224" s="30">
        <v>0</v>
      </c>
      <c r="I224" s="30">
        <f>ROUND(G224*H224,6)</f>
        <v>0</v>
      </c>
      <c r="L224" s="32">
        <v>0</v>
      </c>
      <c r="M224" s="27">
        <f>ROUND(ROUND(L224,2)*ROUND(G224,3),2)</f>
        <v>0</v>
      </c>
      <c r="N224" s="30" t="s">
        <v>83</v>
      </c>
      <c r="O224">
        <f>(M224*21)/100</f>
        <v>0</v>
      </c>
      <c r="P224" t="s">
        <v>27</v>
      </c>
    </row>
    <row r="225" spans="1:16" ht="12.75" customHeight="1" x14ac:dyDescent="0.2">
      <c r="A225" s="33" t="s">
        <v>56</v>
      </c>
      <c r="E225" s="34" t="s">
        <v>57</v>
      </c>
    </row>
    <row r="226" spans="1:16" ht="12.75" customHeight="1" x14ac:dyDescent="0.2">
      <c r="A226" s="33" t="s">
        <v>58</v>
      </c>
      <c r="E226" s="35" t="s">
        <v>472</v>
      </c>
    </row>
    <row r="227" spans="1:16" ht="12.75" customHeight="1" x14ac:dyDescent="0.2">
      <c r="E227" s="34" t="s">
        <v>60</v>
      </c>
    </row>
    <row r="228" spans="1:16" ht="12.75" customHeight="1" x14ac:dyDescent="0.2">
      <c r="A228" t="s">
        <v>51</v>
      </c>
      <c r="B228" s="10" t="s">
        <v>473</v>
      </c>
      <c r="C228" s="10" t="s">
        <v>474</v>
      </c>
      <c r="D228" t="s">
        <v>49</v>
      </c>
      <c r="E228" s="29" t="s">
        <v>475</v>
      </c>
      <c r="F228" s="30" t="s">
        <v>109</v>
      </c>
      <c r="G228" s="31">
        <v>5.76</v>
      </c>
      <c r="H228" s="30">
        <v>0</v>
      </c>
      <c r="I228" s="30">
        <f>ROUND(G228*H228,6)</f>
        <v>0</v>
      </c>
      <c r="L228" s="32">
        <v>0</v>
      </c>
      <c r="M228" s="27">
        <f>ROUND(ROUND(L228,2)*ROUND(G228,3),2)</f>
        <v>0</v>
      </c>
      <c r="N228" s="30" t="s">
        <v>83</v>
      </c>
      <c r="O228">
        <f>(M228*21)/100</f>
        <v>0</v>
      </c>
      <c r="P228" t="s">
        <v>27</v>
      </c>
    </row>
    <row r="229" spans="1:16" ht="12.75" customHeight="1" x14ac:dyDescent="0.2">
      <c r="A229" s="33" t="s">
        <v>56</v>
      </c>
      <c r="E229" s="34" t="s">
        <v>57</v>
      </c>
    </row>
    <row r="230" spans="1:16" ht="12.75" customHeight="1" x14ac:dyDescent="0.2">
      <c r="A230" s="33" t="s">
        <v>58</v>
      </c>
      <c r="E230" s="35" t="s">
        <v>476</v>
      </c>
    </row>
    <row r="231" spans="1:16" ht="12.75" customHeight="1" x14ac:dyDescent="0.2">
      <c r="E231" s="34" t="s">
        <v>60</v>
      </c>
    </row>
    <row r="232" spans="1:16" ht="12.75" customHeight="1" x14ac:dyDescent="0.2">
      <c r="A232" t="s">
        <v>51</v>
      </c>
      <c r="B232" s="10" t="s">
        <v>477</v>
      </c>
      <c r="C232" s="10" t="s">
        <v>478</v>
      </c>
      <c r="D232" t="s">
        <v>49</v>
      </c>
      <c r="E232" s="29" t="s">
        <v>479</v>
      </c>
      <c r="F232" s="30" t="s">
        <v>109</v>
      </c>
      <c r="G232" s="31">
        <v>5.76</v>
      </c>
      <c r="H232" s="30">
        <v>0</v>
      </c>
      <c r="I232" s="30">
        <f>ROUND(G232*H232,6)</f>
        <v>0</v>
      </c>
      <c r="L232" s="32">
        <v>0</v>
      </c>
      <c r="M232" s="27">
        <f>ROUND(ROUND(L232,2)*ROUND(G232,3),2)</f>
        <v>0</v>
      </c>
      <c r="N232" s="30" t="s">
        <v>83</v>
      </c>
      <c r="O232">
        <f>(M232*21)/100</f>
        <v>0</v>
      </c>
      <c r="P232" t="s">
        <v>27</v>
      </c>
    </row>
    <row r="233" spans="1:16" ht="12.75" customHeight="1" x14ac:dyDescent="0.2">
      <c r="A233" s="33" t="s">
        <v>56</v>
      </c>
      <c r="E233" s="34" t="s">
        <v>57</v>
      </c>
    </row>
    <row r="234" spans="1:16" ht="12.75" customHeight="1" x14ac:dyDescent="0.2">
      <c r="A234" s="33" t="s">
        <v>58</v>
      </c>
      <c r="E234" s="35" t="s">
        <v>476</v>
      </c>
    </row>
    <row r="235" spans="1:16" ht="12.75" customHeight="1" x14ac:dyDescent="0.2">
      <c r="E235" s="34" t="s">
        <v>60</v>
      </c>
    </row>
    <row r="236" spans="1:16" ht="12.75" customHeight="1" x14ac:dyDescent="0.2">
      <c r="A236" t="s">
        <v>51</v>
      </c>
      <c r="B236" s="10" t="s">
        <v>480</v>
      </c>
      <c r="C236" s="10" t="s">
        <v>481</v>
      </c>
      <c r="D236" t="s">
        <v>49</v>
      </c>
      <c r="E236" s="29" t="s">
        <v>482</v>
      </c>
      <c r="F236" s="30" t="s">
        <v>117</v>
      </c>
      <c r="G236" s="31">
        <v>192</v>
      </c>
      <c r="H236" s="30">
        <v>0</v>
      </c>
      <c r="I236" s="30">
        <f>ROUND(G236*H236,6)</f>
        <v>0</v>
      </c>
      <c r="L236" s="32">
        <v>0</v>
      </c>
      <c r="M236" s="27">
        <f>ROUND(ROUND(L236,2)*ROUND(G236,3),2)</f>
        <v>0</v>
      </c>
      <c r="N236" s="30" t="s">
        <v>83</v>
      </c>
      <c r="O236">
        <f>(M236*21)/100</f>
        <v>0</v>
      </c>
      <c r="P236" t="s">
        <v>27</v>
      </c>
    </row>
    <row r="237" spans="1:16" ht="12.75" customHeight="1" x14ac:dyDescent="0.2">
      <c r="A237" s="33" t="s">
        <v>56</v>
      </c>
      <c r="E237" s="34" t="s">
        <v>57</v>
      </c>
    </row>
    <row r="238" spans="1:16" ht="12.75" customHeight="1" x14ac:dyDescent="0.2">
      <c r="A238" s="33" t="s">
        <v>58</v>
      </c>
      <c r="E238" s="35" t="s">
        <v>483</v>
      </c>
    </row>
    <row r="239" spans="1:16" ht="12.75" customHeight="1" x14ac:dyDescent="0.2">
      <c r="E239" s="34" t="s">
        <v>60</v>
      </c>
    </row>
    <row r="240" spans="1:16" ht="12.75" customHeight="1" x14ac:dyDescent="0.2">
      <c r="A240" t="s">
        <v>51</v>
      </c>
      <c r="B240" s="10" t="s">
        <v>484</v>
      </c>
      <c r="C240" s="10" t="s">
        <v>485</v>
      </c>
      <c r="D240" t="s">
        <v>49</v>
      </c>
      <c r="E240" s="29" t="s">
        <v>486</v>
      </c>
      <c r="F240" s="30" t="s">
        <v>117</v>
      </c>
      <c r="G240" s="31">
        <v>86.25</v>
      </c>
      <c r="H240" s="30">
        <v>0</v>
      </c>
      <c r="I240" s="30">
        <f>ROUND(G240*H240,6)</f>
        <v>0</v>
      </c>
      <c r="L240" s="32">
        <v>0</v>
      </c>
      <c r="M240" s="27">
        <f>ROUND(ROUND(L240,2)*ROUND(G240,3),2)</f>
        <v>0</v>
      </c>
      <c r="N240" s="30" t="s">
        <v>83</v>
      </c>
      <c r="O240">
        <f>(M240*21)/100</f>
        <v>0</v>
      </c>
      <c r="P240" t="s">
        <v>27</v>
      </c>
    </row>
    <row r="241" spans="1:16" ht="12.75" customHeight="1" x14ac:dyDescent="0.2">
      <c r="A241" s="33" t="s">
        <v>56</v>
      </c>
      <c r="E241" s="34" t="s">
        <v>57</v>
      </c>
    </row>
    <row r="242" spans="1:16" ht="12.75" customHeight="1" x14ac:dyDescent="0.2">
      <c r="A242" s="33" t="s">
        <v>58</v>
      </c>
      <c r="E242" s="35" t="s">
        <v>487</v>
      </c>
    </row>
    <row r="243" spans="1:16" ht="12.75" customHeight="1" x14ac:dyDescent="0.2">
      <c r="E243" s="34" t="s">
        <v>60</v>
      </c>
    </row>
    <row r="244" spans="1:16" ht="12.75" customHeight="1" x14ac:dyDescent="0.2">
      <c r="A244" t="s">
        <v>51</v>
      </c>
      <c r="B244" s="10" t="s">
        <v>488</v>
      </c>
      <c r="C244" s="10" t="s">
        <v>435</v>
      </c>
      <c r="D244" t="s">
        <v>49</v>
      </c>
      <c r="E244" s="29" t="s">
        <v>458</v>
      </c>
      <c r="F244" s="30" t="s">
        <v>117</v>
      </c>
      <c r="G244" s="31">
        <v>156</v>
      </c>
      <c r="H244" s="30">
        <v>0</v>
      </c>
      <c r="I244" s="30">
        <f>ROUND(G244*H244,6)</f>
        <v>0</v>
      </c>
      <c r="L244" s="32">
        <v>0</v>
      </c>
      <c r="M244" s="27">
        <f>ROUND(ROUND(L244,2)*ROUND(G244,3),2)</f>
        <v>0</v>
      </c>
      <c r="N244" s="30" t="s">
        <v>83</v>
      </c>
      <c r="O244">
        <f>(M244*21)/100</f>
        <v>0</v>
      </c>
      <c r="P244" t="s">
        <v>27</v>
      </c>
    </row>
    <row r="245" spans="1:16" ht="12.75" customHeight="1" x14ac:dyDescent="0.2">
      <c r="A245" s="33" t="s">
        <v>56</v>
      </c>
      <c r="E245" s="34" t="s">
        <v>467</v>
      </c>
    </row>
    <row r="246" spans="1:16" ht="12.75" customHeight="1" x14ac:dyDescent="0.2">
      <c r="A246" s="33" t="s">
        <v>58</v>
      </c>
      <c r="E246" s="35" t="s">
        <v>356</v>
      </c>
    </row>
    <row r="247" spans="1:16" ht="12.75" customHeight="1" x14ac:dyDescent="0.2">
      <c r="E247" s="34" t="s">
        <v>60</v>
      </c>
    </row>
    <row r="248" spans="1:16" ht="12.75" customHeight="1" x14ac:dyDescent="0.2">
      <c r="A248" t="s">
        <v>48</v>
      </c>
      <c r="C248" s="11" t="s">
        <v>489</v>
      </c>
      <c r="E248" s="28" t="s">
        <v>490</v>
      </c>
      <c r="J248" s="27">
        <f>0</f>
        <v>0</v>
      </c>
      <c r="K248" s="27">
        <f>0</f>
        <v>0</v>
      </c>
      <c r="L248" s="27">
        <f>0+L249+L253+L257+L261+L265+L269+L273+L277+L281+L285+L289+L293</f>
        <v>0</v>
      </c>
      <c r="M248" s="27">
        <f>0+M249+M253+M257+M261+M265+M269+M273+M277+M281+M285+M289+M293</f>
        <v>0</v>
      </c>
    </row>
    <row r="249" spans="1:16" ht="12.75" customHeight="1" x14ac:dyDescent="0.2">
      <c r="A249" t="s">
        <v>51</v>
      </c>
      <c r="B249" s="10" t="s">
        <v>227</v>
      </c>
      <c r="C249" s="10" t="s">
        <v>491</v>
      </c>
      <c r="D249" t="s">
        <v>49</v>
      </c>
      <c r="E249" s="29" t="s">
        <v>492</v>
      </c>
      <c r="F249" s="30" t="s">
        <v>130</v>
      </c>
      <c r="G249" s="31">
        <v>10.53</v>
      </c>
      <c r="H249" s="30">
        <v>0</v>
      </c>
      <c r="I249" s="30">
        <f>ROUND(G249*H249,6)</f>
        <v>0</v>
      </c>
      <c r="L249" s="32">
        <v>0</v>
      </c>
      <c r="M249" s="27">
        <f>ROUND(ROUND(L249,2)*ROUND(G249,3),2)</f>
        <v>0</v>
      </c>
      <c r="N249" s="30" t="s">
        <v>83</v>
      </c>
      <c r="O249">
        <f>(M249*21)/100</f>
        <v>0</v>
      </c>
      <c r="P249" t="s">
        <v>27</v>
      </c>
    </row>
    <row r="250" spans="1:16" ht="12.75" customHeight="1" x14ac:dyDescent="0.2">
      <c r="A250" s="33" t="s">
        <v>56</v>
      </c>
      <c r="E250" s="34" t="s">
        <v>57</v>
      </c>
    </row>
    <row r="251" spans="1:16" ht="12.75" customHeight="1" x14ac:dyDescent="0.2">
      <c r="A251" s="33" t="s">
        <v>58</v>
      </c>
      <c r="E251" s="35" t="s">
        <v>493</v>
      </c>
    </row>
    <row r="252" spans="1:16" ht="12.75" customHeight="1" x14ac:dyDescent="0.2">
      <c r="E252" s="34" t="s">
        <v>60</v>
      </c>
    </row>
    <row r="253" spans="1:16" ht="12.75" customHeight="1" x14ac:dyDescent="0.2">
      <c r="A253" t="s">
        <v>51</v>
      </c>
      <c r="B253" s="10" t="s">
        <v>230</v>
      </c>
      <c r="C253" s="10" t="s">
        <v>494</v>
      </c>
      <c r="D253" t="s">
        <v>49</v>
      </c>
      <c r="E253" s="29" t="s">
        <v>495</v>
      </c>
      <c r="F253" s="30" t="s">
        <v>130</v>
      </c>
      <c r="G253" s="31">
        <v>10.75</v>
      </c>
      <c r="H253" s="30">
        <v>0</v>
      </c>
      <c r="I253" s="30">
        <f>ROUND(G253*H253,6)</f>
        <v>0</v>
      </c>
      <c r="L253" s="32">
        <v>0</v>
      </c>
      <c r="M253" s="27">
        <f>ROUND(ROUND(L253,2)*ROUND(G253,3),2)</f>
        <v>0</v>
      </c>
      <c r="N253" s="30" t="s">
        <v>83</v>
      </c>
      <c r="O253">
        <f>(M253*21)/100</f>
        <v>0</v>
      </c>
      <c r="P253" t="s">
        <v>27</v>
      </c>
    </row>
    <row r="254" spans="1:16" ht="12.75" customHeight="1" x14ac:dyDescent="0.2">
      <c r="A254" s="33" t="s">
        <v>56</v>
      </c>
      <c r="E254" s="34" t="s">
        <v>57</v>
      </c>
    </row>
    <row r="255" spans="1:16" ht="12.75" customHeight="1" x14ac:dyDescent="0.2">
      <c r="A255" s="33" t="s">
        <v>58</v>
      </c>
      <c r="E255" s="35" t="s">
        <v>356</v>
      </c>
    </row>
    <row r="256" spans="1:16" ht="12.75" customHeight="1" x14ac:dyDescent="0.2">
      <c r="E256" s="34" t="s">
        <v>60</v>
      </c>
    </row>
    <row r="257" spans="1:16" ht="12.75" customHeight="1" x14ac:dyDescent="0.2">
      <c r="A257" t="s">
        <v>51</v>
      </c>
      <c r="B257" s="10" t="s">
        <v>234</v>
      </c>
      <c r="C257" s="10" t="s">
        <v>496</v>
      </c>
      <c r="D257" t="s">
        <v>49</v>
      </c>
      <c r="E257" s="29" t="s">
        <v>497</v>
      </c>
      <c r="F257" s="30" t="s">
        <v>130</v>
      </c>
      <c r="G257" s="31">
        <v>60</v>
      </c>
      <c r="H257" s="30">
        <v>0</v>
      </c>
      <c r="I257" s="30">
        <f>ROUND(G257*H257,6)</f>
        <v>0</v>
      </c>
      <c r="L257" s="32">
        <v>0</v>
      </c>
      <c r="M257" s="27">
        <f>ROUND(ROUND(L257,2)*ROUND(G257,3),2)</f>
        <v>0</v>
      </c>
      <c r="N257" s="30" t="s">
        <v>136</v>
      </c>
      <c r="O257">
        <f>(M257*21)/100</f>
        <v>0</v>
      </c>
      <c r="P257" t="s">
        <v>27</v>
      </c>
    </row>
    <row r="258" spans="1:16" ht="12.75" customHeight="1" x14ac:dyDescent="0.2">
      <c r="A258" s="33" t="s">
        <v>56</v>
      </c>
      <c r="E258" s="34" t="s">
        <v>57</v>
      </c>
    </row>
    <row r="259" spans="1:16" ht="12.75" customHeight="1" x14ac:dyDescent="0.2">
      <c r="A259" s="33" t="s">
        <v>58</v>
      </c>
      <c r="E259" s="35" t="s">
        <v>356</v>
      </c>
    </row>
    <row r="260" spans="1:16" ht="12.75" customHeight="1" x14ac:dyDescent="0.2">
      <c r="E260" s="34" t="s">
        <v>60</v>
      </c>
    </row>
    <row r="261" spans="1:16" ht="12.75" customHeight="1" x14ac:dyDescent="0.2">
      <c r="A261" t="s">
        <v>51</v>
      </c>
      <c r="B261" s="10" t="s">
        <v>238</v>
      </c>
      <c r="C261" s="10" t="s">
        <v>498</v>
      </c>
      <c r="D261" t="s">
        <v>49</v>
      </c>
      <c r="E261" s="29" t="s">
        <v>499</v>
      </c>
      <c r="F261" s="30" t="s">
        <v>130</v>
      </c>
      <c r="G261" s="31">
        <v>6</v>
      </c>
      <c r="H261" s="30">
        <v>0</v>
      </c>
      <c r="I261" s="30">
        <f>ROUND(G261*H261,6)</f>
        <v>0</v>
      </c>
      <c r="L261" s="32">
        <v>0</v>
      </c>
      <c r="M261" s="27">
        <f>ROUND(ROUND(L261,2)*ROUND(G261,3),2)</f>
        <v>0</v>
      </c>
      <c r="N261" s="30" t="s">
        <v>83</v>
      </c>
      <c r="O261">
        <f>(M261*21)/100</f>
        <v>0</v>
      </c>
      <c r="P261" t="s">
        <v>27</v>
      </c>
    </row>
    <row r="262" spans="1:16" ht="12.75" customHeight="1" x14ac:dyDescent="0.2">
      <c r="A262" s="33" t="s">
        <v>56</v>
      </c>
      <c r="E262" s="34" t="s">
        <v>57</v>
      </c>
    </row>
    <row r="263" spans="1:16" ht="12.75" customHeight="1" x14ac:dyDescent="0.2">
      <c r="A263" s="33" t="s">
        <v>58</v>
      </c>
      <c r="E263" s="35" t="s">
        <v>356</v>
      </c>
    </row>
    <row r="264" spans="1:16" ht="12.75" customHeight="1" x14ac:dyDescent="0.2">
      <c r="E264" s="34" t="s">
        <v>60</v>
      </c>
    </row>
    <row r="265" spans="1:16" ht="12.75" customHeight="1" x14ac:dyDescent="0.2">
      <c r="A265" t="s">
        <v>51</v>
      </c>
      <c r="B265" s="10" t="s">
        <v>242</v>
      </c>
      <c r="C265" s="10" t="s">
        <v>500</v>
      </c>
      <c r="D265" t="s">
        <v>49</v>
      </c>
      <c r="E265" s="29" t="s">
        <v>501</v>
      </c>
      <c r="F265" s="30" t="s">
        <v>130</v>
      </c>
      <c r="G265" s="31">
        <v>6</v>
      </c>
      <c r="H265" s="30">
        <v>0</v>
      </c>
      <c r="I265" s="30">
        <f>ROUND(G265*H265,6)</f>
        <v>0</v>
      </c>
      <c r="L265" s="32">
        <v>0</v>
      </c>
      <c r="M265" s="27">
        <f>ROUND(ROUND(L265,2)*ROUND(G265,3),2)</f>
        <v>0</v>
      </c>
      <c r="N265" s="30" t="s">
        <v>83</v>
      </c>
      <c r="O265">
        <f>(M265*21)/100</f>
        <v>0</v>
      </c>
      <c r="P265" t="s">
        <v>27</v>
      </c>
    </row>
    <row r="266" spans="1:16" ht="12.75" customHeight="1" x14ac:dyDescent="0.2">
      <c r="A266" s="33" t="s">
        <v>56</v>
      </c>
      <c r="E266" s="34" t="s">
        <v>57</v>
      </c>
    </row>
    <row r="267" spans="1:16" ht="12.75" customHeight="1" x14ac:dyDescent="0.2">
      <c r="A267" s="33" t="s">
        <v>58</v>
      </c>
      <c r="E267" s="35" t="s">
        <v>502</v>
      </c>
    </row>
    <row r="268" spans="1:16" ht="12.75" customHeight="1" x14ac:dyDescent="0.2">
      <c r="E268" s="34" t="s">
        <v>60</v>
      </c>
    </row>
    <row r="269" spans="1:16" ht="12.75" customHeight="1" x14ac:dyDescent="0.2">
      <c r="A269" t="s">
        <v>51</v>
      </c>
      <c r="B269" s="10" t="s">
        <v>248</v>
      </c>
      <c r="C269" s="10" t="s">
        <v>503</v>
      </c>
      <c r="D269" t="s">
        <v>49</v>
      </c>
      <c r="E269" s="29" t="s">
        <v>504</v>
      </c>
      <c r="F269" s="30" t="s">
        <v>54</v>
      </c>
      <c r="G269" s="31">
        <v>1</v>
      </c>
      <c r="H269" s="30">
        <v>0</v>
      </c>
      <c r="I269" s="30">
        <f>ROUND(G269*H269,6)</f>
        <v>0</v>
      </c>
      <c r="L269" s="32">
        <v>0</v>
      </c>
      <c r="M269" s="27">
        <f>ROUND(ROUND(L269,2)*ROUND(G269,3),2)</f>
        <v>0</v>
      </c>
      <c r="N269" s="30" t="s">
        <v>83</v>
      </c>
      <c r="O269">
        <f>(M269*21)/100</f>
        <v>0</v>
      </c>
      <c r="P269" t="s">
        <v>27</v>
      </c>
    </row>
    <row r="270" spans="1:16" ht="12.75" customHeight="1" x14ac:dyDescent="0.2">
      <c r="A270" s="33" t="s">
        <v>56</v>
      </c>
      <c r="E270" s="34" t="s">
        <v>57</v>
      </c>
    </row>
    <row r="271" spans="1:16" ht="12.75" customHeight="1" x14ac:dyDescent="0.2">
      <c r="A271" s="33" t="s">
        <v>58</v>
      </c>
      <c r="E271" s="35" t="s">
        <v>356</v>
      </c>
    </row>
    <row r="272" spans="1:16" ht="12.75" customHeight="1" x14ac:dyDescent="0.2">
      <c r="E272" s="34" t="s">
        <v>60</v>
      </c>
    </row>
    <row r="273" spans="1:16" ht="12.75" customHeight="1" x14ac:dyDescent="0.2">
      <c r="A273" t="s">
        <v>51</v>
      </c>
      <c r="B273" s="10" t="s">
        <v>251</v>
      </c>
      <c r="C273" s="10" t="s">
        <v>239</v>
      </c>
      <c r="D273" t="s">
        <v>49</v>
      </c>
      <c r="E273" s="29" t="s">
        <v>240</v>
      </c>
      <c r="F273" s="30" t="s">
        <v>109</v>
      </c>
      <c r="G273" s="31">
        <v>687.73</v>
      </c>
      <c r="H273" s="30">
        <v>0</v>
      </c>
      <c r="I273" s="30">
        <f>ROUND(G273*H273,6)</f>
        <v>0</v>
      </c>
      <c r="L273" s="32">
        <v>0</v>
      </c>
      <c r="M273" s="27">
        <f>ROUND(ROUND(L273,2)*ROUND(G273,3),2)</f>
        <v>0</v>
      </c>
      <c r="N273" s="30" t="s">
        <v>83</v>
      </c>
      <c r="O273">
        <f>(M273*21)/100</f>
        <v>0</v>
      </c>
      <c r="P273" t="s">
        <v>27</v>
      </c>
    </row>
    <row r="274" spans="1:16" ht="12.75" customHeight="1" x14ac:dyDescent="0.2">
      <c r="A274" s="33" t="s">
        <v>56</v>
      </c>
      <c r="E274" s="34" t="s">
        <v>57</v>
      </c>
    </row>
    <row r="275" spans="1:16" ht="12.75" customHeight="1" x14ac:dyDescent="0.2">
      <c r="A275" s="33" t="s">
        <v>58</v>
      </c>
      <c r="E275" s="35" t="s">
        <v>356</v>
      </c>
    </row>
    <row r="276" spans="1:16" ht="12.75" customHeight="1" x14ac:dyDescent="0.2">
      <c r="E276" s="34" t="s">
        <v>60</v>
      </c>
    </row>
    <row r="277" spans="1:16" ht="12.75" customHeight="1" x14ac:dyDescent="0.2">
      <c r="A277" t="s">
        <v>51</v>
      </c>
      <c r="B277" s="10" t="s">
        <v>256</v>
      </c>
      <c r="C277" s="10" t="s">
        <v>505</v>
      </c>
      <c r="D277" t="s">
        <v>49</v>
      </c>
      <c r="E277" s="29" t="s">
        <v>506</v>
      </c>
      <c r="F277" s="30" t="s">
        <v>507</v>
      </c>
      <c r="G277" s="31">
        <v>1375.46</v>
      </c>
      <c r="H277" s="30">
        <v>0</v>
      </c>
      <c r="I277" s="30">
        <f>ROUND(G277*H277,6)</f>
        <v>0</v>
      </c>
      <c r="L277" s="32">
        <v>0</v>
      </c>
      <c r="M277" s="27">
        <f>ROUND(ROUND(L277,2)*ROUND(G277,3),2)</f>
        <v>0</v>
      </c>
      <c r="N277" s="30" t="s">
        <v>83</v>
      </c>
      <c r="O277">
        <f>(M277*21)/100</f>
        <v>0</v>
      </c>
      <c r="P277" t="s">
        <v>27</v>
      </c>
    </row>
    <row r="278" spans="1:16" ht="12.75" customHeight="1" x14ac:dyDescent="0.2">
      <c r="A278" s="33" t="s">
        <v>56</v>
      </c>
      <c r="E278" s="34" t="s">
        <v>57</v>
      </c>
    </row>
    <row r="279" spans="1:16" ht="12.75" customHeight="1" x14ac:dyDescent="0.2">
      <c r="A279" s="33" t="s">
        <v>58</v>
      </c>
      <c r="E279" s="35" t="s">
        <v>356</v>
      </c>
    </row>
    <row r="280" spans="1:16" ht="12.75" customHeight="1" x14ac:dyDescent="0.2">
      <c r="E280" s="34" t="s">
        <v>60</v>
      </c>
    </row>
    <row r="281" spans="1:16" ht="12.75" customHeight="1" x14ac:dyDescent="0.2">
      <c r="A281" t="s">
        <v>51</v>
      </c>
      <c r="B281" s="10" t="s">
        <v>260</v>
      </c>
      <c r="C281" s="10" t="s">
        <v>249</v>
      </c>
      <c r="D281" t="s">
        <v>49</v>
      </c>
      <c r="E281" s="29" t="s">
        <v>508</v>
      </c>
      <c r="F281" s="30" t="s">
        <v>130</v>
      </c>
      <c r="G281" s="31">
        <v>100</v>
      </c>
      <c r="H281" s="30">
        <v>0</v>
      </c>
      <c r="I281" s="30">
        <f>ROUND(G281*H281,6)</f>
        <v>0</v>
      </c>
      <c r="L281" s="32">
        <v>0</v>
      </c>
      <c r="M281" s="27">
        <f>ROUND(ROUND(L281,2)*ROUND(G281,3),2)</f>
        <v>0</v>
      </c>
      <c r="N281" s="30" t="s">
        <v>83</v>
      </c>
      <c r="O281">
        <f>(M281*21)/100</f>
        <v>0</v>
      </c>
      <c r="P281" t="s">
        <v>27</v>
      </c>
    </row>
    <row r="282" spans="1:16" ht="12.75" customHeight="1" x14ac:dyDescent="0.2">
      <c r="A282" s="33" t="s">
        <v>56</v>
      </c>
      <c r="E282" s="34" t="s">
        <v>57</v>
      </c>
    </row>
    <row r="283" spans="1:16" ht="12.75" customHeight="1" x14ac:dyDescent="0.2">
      <c r="A283" s="33" t="s">
        <v>58</v>
      </c>
      <c r="E283" s="35" t="s">
        <v>356</v>
      </c>
    </row>
    <row r="284" spans="1:16" ht="12.75" customHeight="1" x14ac:dyDescent="0.2">
      <c r="E284" s="34" t="s">
        <v>60</v>
      </c>
    </row>
    <row r="285" spans="1:16" ht="12.75" customHeight="1" x14ac:dyDescent="0.2">
      <c r="A285" t="s">
        <v>51</v>
      </c>
      <c r="B285" s="10" t="s">
        <v>264</v>
      </c>
      <c r="C285" s="10" t="s">
        <v>277</v>
      </c>
      <c r="D285" t="s">
        <v>49</v>
      </c>
      <c r="E285" s="29" t="s">
        <v>509</v>
      </c>
      <c r="F285" s="30" t="s">
        <v>130</v>
      </c>
      <c r="G285" s="31">
        <v>48.195999999999998</v>
      </c>
      <c r="H285" s="30">
        <v>0</v>
      </c>
      <c r="I285" s="30">
        <f>ROUND(G285*H285,6)</f>
        <v>0</v>
      </c>
      <c r="L285" s="32">
        <v>0</v>
      </c>
      <c r="M285" s="27">
        <f>ROUND(ROUND(L285,2)*ROUND(G285,3),2)</f>
        <v>0</v>
      </c>
      <c r="N285" s="30" t="s">
        <v>83</v>
      </c>
      <c r="O285">
        <f>(M285*21)/100</f>
        <v>0</v>
      </c>
      <c r="P285" t="s">
        <v>27</v>
      </c>
    </row>
    <row r="286" spans="1:16" ht="12.75" customHeight="1" x14ac:dyDescent="0.2">
      <c r="A286" s="33" t="s">
        <v>56</v>
      </c>
      <c r="E286" s="34" t="s">
        <v>57</v>
      </c>
    </row>
    <row r="287" spans="1:16" ht="12.75" customHeight="1" x14ac:dyDescent="0.2">
      <c r="A287" s="33" t="s">
        <v>58</v>
      </c>
      <c r="E287" s="35" t="s">
        <v>356</v>
      </c>
    </row>
    <row r="288" spans="1:16" ht="12.75" customHeight="1" x14ac:dyDescent="0.2">
      <c r="E288" s="34" t="s">
        <v>60</v>
      </c>
    </row>
    <row r="289" spans="1:16" ht="12.75" customHeight="1" x14ac:dyDescent="0.2">
      <c r="A289" t="s">
        <v>51</v>
      </c>
      <c r="B289" s="10" t="s">
        <v>268</v>
      </c>
      <c r="C289" s="10" t="s">
        <v>231</v>
      </c>
      <c r="D289" t="s">
        <v>49</v>
      </c>
      <c r="E289" s="29" t="s">
        <v>510</v>
      </c>
      <c r="F289" s="30" t="s">
        <v>100</v>
      </c>
      <c r="G289" s="31">
        <v>1</v>
      </c>
      <c r="H289" s="30">
        <v>0</v>
      </c>
      <c r="I289" s="30">
        <f>ROUND(G289*H289,6)</f>
        <v>0</v>
      </c>
      <c r="L289" s="32">
        <v>0</v>
      </c>
      <c r="M289" s="27">
        <f>ROUND(ROUND(L289,2)*ROUND(G289,3),2)</f>
        <v>0</v>
      </c>
      <c r="N289" s="30" t="s">
        <v>136</v>
      </c>
      <c r="O289">
        <f>(M289*21)/100</f>
        <v>0</v>
      </c>
      <c r="P289" t="s">
        <v>27</v>
      </c>
    </row>
    <row r="290" spans="1:16" ht="12.75" customHeight="1" x14ac:dyDescent="0.2">
      <c r="A290" s="33" t="s">
        <v>56</v>
      </c>
      <c r="E290" s="34" t="s">
        <v>57</v>
      </c>
    </row>
    <row r="291" spans="1:16" ht="12.75" customHeight="1" x14ac:dyDescent="0.2">
      <c r="A291" s="33" t="s">
        <v>58</v>
      </c>
      <c r="E291" s="35" t="s">
        <v>356</v>
      </c>
    </row>
    <row r="292" spans="1:16" ht="12.75" customHeight="1" x14ac:dyDescent="0.2">
      <c r="E292" s="34" t="s">
        <v>57</v>
      </c>
    </row>
    <row r="293" spans="1:16" ht="12.75" customHeight="1" x14ac:dyDescent="0.2">
      <c r="A293" t="s">
        <v>51</v>
      </c>
      <c r="B293" s="10" t="s">
        <v>272</v>
      </c>
      <c r="C293" s="10" t="s">
        <v>511</v>
      </c>
      <c r="D293" t="s">
        <v>49</v>
      </c>
      <c r="E293" s="29" t="s">
        <v>512</v>
      </c>
      <c r="F293" s="30" t="s">
        <v>54</v>
      </c>
      <c r="G293" s="31">
        <v>2</v>
      </c>
      <c r="H293" s="30">
        <v>0</v>
      </c>
      <c r="I293" s="30">
        <f>ROUND(G293*H293,6)</f>
        <v>0</v>
      </c>
      <c r="L293" s="32">
        <v>0</v>
      </c>
      <c r="M293" s="27">
        <f>ROUND(ROUND(L293,2)*ROUND(G293,3),2)</f>
        <v>0</v>
      </c>
      <c r="N293" s="30" t="s">
        <v>83</v>
      </c>
      <c r="O293">
        <f>(M293*21)/100</f>
        <v>0</v>
      </c>
      <c r="P293" t="s">
        <v>27</v>
      </c>
    </row>
    <row r="294" spans="1:16" ht="12.75" customHeight="1" x14ac:dyDescent="0.2">
      <c r="A294" s="33" t="s">
        <v>56</v>
      </c>
      <c r="E294" s="34" t="s">
        <v>57</v>
      </c>
    </row>
    <row r="295" spans="1:16" ht="12.75" customHeight="1" x14ac:dyDescent="0.2">
      <c r="A295" s="33" t="s">
        <v>58</v>
      </c>
      <c r="E295" s="35" t="s">
        <v>356</v>
      </c>
    </row>
    <row r="296" spans="1:16" ht="12.75" customHeight="1" x14ac:dyDescent="0.2">
      <c r="E296" s="34" t="s">
        <v>60</v>
      </c>
    </row>
    <row r="297" spans="1:16" ht="12.75" customHeight="1" x14ac:dyDescent="0.2">
      <c r="A297" t="s">
        <v>48</v>
      </c>
      <c r="C297" s="11" t="s">
        <v>513</v>
      </c>
      <c r="E297" s="28" t="s">
        <v>514</v>
      </c>
      <c r="J297" s="27">
        <f>0</f>
        <v>0</v>
      </c>
      <c r="K297" s="27">
        <f>0</f>
        <v>0</v>
      </c>
      <c r="L297" s="27">
        <f>0+L298+L302+L306</f>
        <v>0</v>
      </c>
      <c r="M297" s="27">
        <f>0+M298+M302+M306</f>
        <v>0</v>
      </c>
    </row>
    <row r="298" spans="1:16" ht="12.75" customHeight="1" x14ac:dyDescent="0.2">
      <c r="A298" t="s">
        <v>51</v>
      </c>
      <c r="B298" s="10" t="s">
        <v>515</v>
      </c>
      <c r="C298" s="10" t="s">
        <v>516</v>
      </c>
      <c r="D298" t="s">
        <v>49</v>
      </c>
      <c r="E298" s="29" t="s">
        <v>517</v>
      </c>
      <c r="F298" s="30" t="s">
        <v>130</v>
      </c>
      <c r="G298" s="31">
        <v>161</v>
      </c>
      <c r="H298" s="30">
        <v>0</v>
      </c>
      <c r="I298" s="30">
        <f>ROUND(G298*H298,6)</f>
        <v>0</v>
      </c>
      <c r="L298" s="32">
        <v>0</v>
      </c>
      <c r="M298" s="27">
        <f>ROUND(ROUND(L298,2)*ROUND(G298,3),2)</f>
        <v>0</v>
      </c>
      <c r="N298" s="30" t="s">
        <v>83</v>
      </c>
      <c r="O298">
        <f>(M298*21)/100</f>
        <v>0</v>
      </c>
      <c r="P298" t="s">
        <v>27</v>
      </c>
    </row>
    <row r="299" spans="1:16" ht="12.75" customHeight="1" x14ac:dyDescent="0.2">
      <c r="A299" s="33" t="s">
        <v>56</v>
      </c>
      <c r="E299" s="34" t="s">
        <v>57</v>
      </c>
    </row>
    <row r="300" spans="1:16" ht="12.75" customHeight="1" x14ac:dyDescent="0.2">
      <c r="A300" s="33" t="s">
        <v>58</v>
      </c>
      <c r="E300" s="35" t="s">
        <v>356</v>
      </c>
    </row>
    <row r="301" spans="1:16" ht="12.75" customHeight="1" x14ac:dyDescent="0.2">
      <c r="E301" s="34" t="s">
        <v>60</v>
      </c>
    </row>
    <row r="302" spans="1:16" ht="12.75" customHeight="1" x14ac:dyDescent="0.2">
      <c r="A302" t="s">
        <v>51</v>
      </c>
      <c r="B302" s="10" t="s">
        <v>518</v>
      </c>
      <c r="C302" s="10" t="s">
        <v>134</v>
      </c>
      <c r="D302" t="s">
        <v>49</v>
      </c>
      <c r="E302" s="29" t="s">
        <v>519</v>
      </c>
      <c r="F302" s="30" t="s">
        <v>54</v>
      </c>
      <c r="G302" s="31">
        <v>1</v>
      </c>
      <c r="H302" s="30">
        <v>0</v>
      </c>
      <c r="I302" s="30">
        <f>ROUND(G302*H302,6)</f>
        <v>0</v>
      </c>
      <c r="L302" s="32">
        <v>0</v>
      </c>
      <c r="M302" s="27">
        <f>ROUND(ROUND(L302,2)*ROUND(G302,3),2)</f>
        <v>0</v>
      </c>
      <c r="N302" s="30" t="s">
        <v>136</v>
      </c>
      <c r="O302">
        <f>(M302*21)/100</f>
        <v>0</v>
      </c>
      <c r="P302" t="s">
        <v>27</v>
      </c>
    </row>
    <row r="303" spans="1:16" ht="12.75" customHeight="1" x14ac:dyDescent="0.2">
      <c r="A303" s="33" t="s">
        <v>56</v>
      </c>
      <c r="E303" s="34" t="s">
        <v>57</v>
      </c>
    </row>
    <row r="304" spans="1:16" ht="12.75" customHeight="1" x14ac:dyDescent="0.2">
      <c r="A304" s="33" t="s">
        <v>58</v>
      </c>
      <c r="E304" s="35" t="s">
        <v>356</v>
      </c>
    </row>
    <row r="305" spans="1:16" ht="12.75" customHeight="1" x14ac:dyDescent="0.2">
      <c r="E305" s="34" t="s">
        <v>60</v>
      </c>
    </row>
    <row r="306" spans="1:16" ht="12.75" customHeight="1" x14ac:dyDescent="0.2">
      <c r="A306" t="s">
        <v>51</v>
      </c>
      <c r="B306" s="10" t="s">
        <v>520</v>
      </c>
      <c r="C306" s="10" t="s">
        <v>145</v>
      </c>
      <c r="D306" t="s">
        <v>49</v>
      </c>
      <c r="E306" s="29" t="s">
        <v>521</v>
      </c>
      <c r="F306" s="30" t="s">
        <v>100</v>
      </c>
      <c r="G306" s="31">
        <v>1</v>
      </c>
      <c r="H306" s="30">
        <v>0</v>
      </c>
      <c r="I306" s="30">
        <f>ROUND(G306*H306,6)</f>
        <v>0</v>
      </c>
      <c r="L306" s="32">
        <v>0</v>
      </c>
      <c r="M306" s="27">
        <f>ROUND(ROUND(L306,2)*ROUND(G306,3),2)</f>
        <v>0</v>
      </c>
      <c r="N306" s="30" t="s">
        <v>136</v>
      </c>
      <c r="O306">
        <f>(M306*21)/100</f>
        <v>0</v>
      </c>
      <c r="P306" t="s">
        <v>27</v>
      </c>
    </row>
    <row r="307" spans="1:16" ht="12.75" customHeight="1" x14ac:dyDescent="0.2">
      <c r="A307" s="33" t="s">
        <v>56</v>
      </c>
      <c r="E307" s="34" t="s">
        <v>57</v>
      </c>
    </row>
    <row r="308" spans="1:16" ht="12.75" customHeight="1" x14ac:dyDescent="0.2">
      <c r="A308" s="33" t="s">
        <v>58</v>
      </c>
      <c r="E308" s="35" t="s">
        <v>356</v>
      </c>
    </row>
    <row r="309" spans="1:16" ht="12.75" customHeight="1" x14ac:dyDescent="0.2">
      <c r="E309" s="34" t="s">
        <v>60</v>
      </c>
    </row>
    <row r="310" spans="1:16" ht="12.75" customHeight="1" x14ac:dyDescent="0.2">
      <c r="A310" t="s">
        <v>48</v>
      </c>
      <c r="C310" s="11" t="s">
        <v>522</v>
      </c>
      <c r="E310" s="28" t="s">
        <v>523</v>
      </c>
      <c r="J310" s="27">
        <f>0</f>
        <v>0</v>
      </c>
      <c r="K310" s="27">
        <f>0</f>
        <v>0</v>
      </c>
      <c r="L310" s="27">
        <f>0+L311+L315+L319+L323+L327</f>
        <v>0</v>
      </c>
      <c r="M310" s="27">
        <f>0+M311+M315+M319+M323+M327</f>
        <v>0</v>
      </c>
    </row>
    <row r="311" spans="1:16" ht="12.75" customHeight="1" x14ac:dyDescent="0.2">
      <c r="A311" t="s">
        <v>51</v>
      </c>
      <c r="B311" s="10" t="s">
        <v>524</v>
      </c>
      <c r="C311" s="10" t="s">
        <v>516</v>
      </c>
      <c r="D311" t="s">
        <v>49</v>
      </c>
      <c r="E311" s="29" t="s">
        <v>517</v>
      </c>
      <c r="F311" s="30" t="s">
        <v>130</v>
      </c>
      <c r="G311" s="31">
        <v>78.3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83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56</v>
      </c>
      <c r="E312" s="34" t="s">
        <v>467</v>
      </c>
    </row>
    <row r="313" spans="1:16" ht="12.75" customHeight="1" x14ac:dyDescent="0.2">
      <c r="A313" s="33" t="s">
        <v>58</v>
      </c>
      <c r="E313" s="35" t="s">
        <v>356</v>
      </c>
    </row>
    <row r="314" spans="1:16" ht="12.75" customHeight="1" x14ac:dyDescent="0.2">
      <c r="E314" s="34" t="s">
        <v>60</v>
      </c>
    </row>
    <row r="315" spans="1:16" ht="12.75" customHeight="1" x14ac:dyDescent="0.2">
      <c r="A315" t="s">
        <v>51</v>
      </c>
      <c r="B315" s="10" t="s">
        <v>525</v>
      </c>
      <c r="C315" s="10" t="s">
        <v>526</v>
      </c>
      <c r="D315" t="s">
        <v>49</v>
      </c>
      <c r="E315" s="29" t="s">
        <v>527</v>
      </c>
      <c r="F315" s="30" t="s">
        <v>130</v>
      </c>
      <c r="G315" s="31">
        <v>92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83</v>
      </c>
      <c r="O315">
        <f>(M315*21)/100</f>
        <v>0</v>
      </c>
      <c r="P315" t="s">
        <v>27</v>
      </c>
    </row>
    <row r="316" spans="1:16" ht="12.75" customHeight="1" x14ac:dyDescent="0.2">
      <c r="A316" s="33" t="s">
        <v>56</v>
      </c>
      <c r="E316" s="34" t="s">
        <v>57</v>
      </c>
    </row>
    <row r="317" spans="1:16" ht="12.75" customHeight="1" x14ac:dyDescent="0.2">
      <c r="A317" s="33" t="s">
        <v>58</v>
      </c>
      <c r="E317" s="35" t="s">
        <v>356</v>
      </c>
    </row>
    <row r="318" spans="1:16" ht="12.75" customHeight="1" x14ac:dyDescent="0.2">
      <c r="E318" s="34" t="s">
        <v>60</v>
      </c>
    </row>
    <row r="319" spans="1:16" ht="12.75" customHeight="1" x14ac:dyDescent="0.2">
      <c r="A319" t="s">
        <v>51</v>
      </c>
      <c r="B319" s="10" t="s">
        <v>528</v>
      </c>
      <c r="C319" s="10" t="s">
        <v>529</v>
      </c>
      <c r="D319" t="s">
        <v>49</v>
      </c>
      <c r="E319" s="29" t="s">
        <v>530</v>
      </c>
      <c r="F319" s="30" t="s">
        <v>117</v>
      </c>
      <c r="G319" s="31">
        <v>25</v>
      </c>
      <c r="H319" s="30">
        <v>0</v>
      </c>
      <c r="I319" s="30">
        <f>ROUND(G319*H319,6)</f>
        <v>0</v>
      </c>
      <c r="L319" s="32">
        <v>0</v>
      </c>
      <c r="M319" s="27">
        <f>ROUND(ROUND(L319,2)*ROUND(G319,3),2)</f>
        <v>0</v>
      </c>
      <c r="N319" s="30" t="s">
        <v>83</v>
      </c>
      <c r="O319">
        <f>(M319*21)/100</f>
        <v>0</v>
      </c>
      <c r="P319" t="s">
        <v>27</v>
      </c>
    </row>
    <row r="320" spans="1:16" ht="12.75" customHeight="1" x14ac:dyDescent="0.2">
      <c r="A320" s="33" t="s">
        <v>56</v>
      </c>
      <c r="E320" s="34" t="s">
        <v>57</v>
      </c>
    </row>
    <row r="321" spans="1:16" ht="12.75" customHeight="1" x14ac:dyDescent="0.2">
      <c r="A321" s="33" t="s">
        <v>58</v>
      </c>
      <c r="E321" s="35" t="s">
        <v>356</v>
      </c>
    </row>
    <row r="322" spans="1:16" ht="12.75" customHeight="1" x14ac:dyDescent="0.2">
      <c r="E322" s="34" t="s">
        <v>60</v>
      </c>
    </row>
    <row r="323" spans="1:16" ht="12.75" customHeight="1" x14ac:dyDescent="0.2">
      <c r="A323" t="s">
        <v>51</v>
      </c>
      <c r="B323" s="10" t="s">
        <v>531</v>
      </c>
      <c r="C323" s="10" t="s">
        <v>532</v>
      </c>
      <c r="D323" t="s">
        <v>49</v>
      </c>
      <c r="E323" s="29" t="s">
        <v>533</v>
      </c>
      <c r="F323" s="30" t="s">
        <v>54</v>
      </c>
      <c r="G323" s="31">
        <v>12</v>
      </c>
      <c r="H323" s="30">
        <v>0</v>
      </c>
      <c r="I323" s="30">
        <f>ROUND(G323*H323,6)</f>
        <v>0</v>
      </c>
      <c r="L323" s="32">
        <v>0</v>
      </c>
      <c r="M323" s="27">
        <f>ROUND(ROUND(L323,2)*ROUND(G323,3),2)</f>
        <v>0</v>
      </c>
      <c r="N323" s="30" t="s">
        <v>83</v>
      </c>
      <c r="O323">
        <f>(M323*21)/100</f>
        <v>0</v>
      </c>
      <c r="P323" t="s">
        <v>27</v>
      </c>
    </row>
    <row r="324" spans="1:16" ht="12.75" customHeight="1" x14ac:dyDescent="0.2">
      <c r="A324" s="33" t="s">
        <v>56</v>
      </c>
      <c r="E324" s="34" t="s">
        <v>57</v>
      </c>
    </row>
    <row r="325" spans="1:16" ht="12.75" customHeight="1" x14ac:dyDescent="0.2">
      <c r="A325" s="33" t="s">
        <v>58</v>
      </c>
      <c r="E325" s="35" t="s">
        <v>356</v>
      </c>
    </row>
    <row r="326" spans="1:16" ht="12.75" customHeight="1" x14ac:dyDescent="0.2">
      <c r="E326" s="34" t="s">
        <v>60</v>
      </c>
    </row>
    <row r="327" spans="1:16" ht="12.75" customHeight="1" x14ac:dyDescent="0.2">
      <c r="A327" t="s">
        <v>51</v>
      </c>
      <c r="B327" s="10" t="s">
        <v>534</v>
      </c>
      <c r="C327" s="10" t="s">
        <v>535</v>
      </c>
      <c r="D327" t="s">
        <v>49</v>
      </c>
      <c r="E327" s="29" t="s">
        <v>536</v>
      </c>
      <c r="F327" s="30" t="s">
        <v>54</v>
      </c>
      <c r="G327" s="31">
        <v>12</v>
      </c>
      <c r="H327" s="30">
        <v>0</v>
      </c>
      <c r="I327" s="30">
        <f>ROUND(G327*H327,6)</f>
        <v>0</v>
      </c>
      <c r="L327" s="32">
        <v>0</v>
      </c>
      <c r="M327" s="27">
        <f>ROUND(ROUND(L327,2)*ROUND(G327,3),2)</f>
        <v>0</v>
      </c>
      <c r="N327" s="30" t="s">
        <v>83</v>
      </c>
      <c r="O327">
        <f>(M327*21)/100</f>
        <v>0</v>
      </c>
      <c r="P327" t="s">
        <v>27</v>
      </c>
    </row>
    <row r="328" spans="1:16" ht="12.75" customHeight="1" x14ac:dyDescent="0.2">
      <c r="A328" s="33" t="s">
        <v>56</v>
      </c>
      <c r="E328" s="34" t="s">
        <v>57</v>
      </c>
    </row>
    <row r="329" spans="1:16" ht="12.75" customHeight="1" x14ac:dyDescent="0.2">
      <c r="A329" s="33" t="s">
        <v>58</v>
      </c>
      <c r="E329" s="35" t="s">
        <v>356</v>
      </c>
    </row>
    <row r="330" spans="1:16" ht="12.75" customHeight="1" x14ac:dyDescent="0.2">
      <c r="E330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348</v>
      </c>
      <c r="M3" s="36">
        <f>Rekapitulace!C16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348</v>
      </c>
      <c r="D4" s="5"/>
      <c r="E4" s="23" t="s">
        <v>349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COUNTIFS(L8:L61,"=0",A8:A61,"P")+COUNTIFS(L8:L61,"",A8:A61,"P")+SUM(Q8:Q61)</f>
        <v>13</v>
      </c>
    </row>
    <row r="8" spans="1:20" ht="12.75" customHeight="1" x14ac:dyDescent="0.2">
      <c r="A8" t="s">
        <v>45</v>
      </c>
      <c r="C8" s="24" t="s">
        <v>539</v>
      </c>
      <c r="E8" s="26" t="s">
        <v>540</v>
      </c>
      <c r="J8" s="25">
        <f>0+J9+J18+J31+J44</f>
        <v>0</v>
      </c>
      <c r="K8" s="25">
        <f>0+K9+K18+K31+K44</f>
        <v>0</v>
      </c>
      <c r="L8" s="25">
        <f>0+L9+L18+L31+L44</f>
        <v>0</v>
      </c>
      <c r="M8" s="25">
        <f>0+M9+M18+M31+M44</f>
        <v>0</v>
      </c>
    </row>
    <row r="9" spans="1:20" ht="12.75" customHeight="1" x14ac:dyDescent="0.2">
      <c r="A9" t="s">
        <v>48</v>
      </c>
      <c r="C9" s="11" t="s">
        <v>49</v>
      </c>
      <c r="E9" s="28" t="s">
        <v>105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357</v>
      </c>
      <c r="D10" t="s">
        <v>49</v>
      </c>
      <c r="E10" s="29" t="s">
        <v>358</v>
      </c>
      <c r="F10" s="30" t="s">
        <v>117</v>
      </c>
      <c r="G10" s="31">
        <v>180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356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359</v>
      </c>
      <c r="D14" t="s">
        <v>49</v>
      </c>
      <c r="E14" s="29" t="s">
        <v>360</v>
      </c>
      <c r="F14" s="30" t="s">
        <v>109</v>
      </c>
      <c r="G14" s="31">
        <v>175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356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90</v>
      </c>
      <c r="E18" s="28" t="s">
        <v>541</v>
      </c>
      <c r="J18" s="27">
        <f>0</f>
        <v>0</v>
      </c>
      <c r="K18" s="27">
        <f>0</f>
        <v>0</v>
      </c>
      <c r="L18" s="27">
        <f>0+L19+L23+L27</f>
        <v>0</v>
      </c>
      <c r="M18" s="27">
        <f>0+M19+M23+M27</f>
        <v>0</v>
      </c>
    </row>
    <row r="19" spans="1:16" ht="12.75" customHeight="1" x14ac:dyDescent="0.2">
      <c r="A19" t="s">
        <v>51</v>
      </c>
      <c r="B19" s="10" t="s">
        <v>26</v>
      </c>
      <c r="C19" s="10" t="s">
        <v>542</v>
      </c>
      <c r="D19" t="s">
        <v>49</v>
      </c>
      <c r="E19" s="29" t="s">
        <v>543</v>
      </c>
      <c r="F19" s="30" t="s">
        <v>130</v>
      </c>
      <c r="G19" s="31">
        <v>55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83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356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414</v>
      </c>
      <c r="D23" t="s">
        <v>49</v>
      </c>
      <c r="E23" s="29" t="s">
        <v>544</v>
      </c>
      <c r="F23" s="30" t="s">
        <v>109</v>
      </c>
      <c r="G23" s="31">
        <v>0.55000000000000004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83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545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546</v>
      </c>
      <c r="D27" t="s">
        <v>49</v>
      </c>
      <c r="E27" s="29" t="s">
        <v>547</v>
      </c>
      <c r="F27" s="30" t="s">
        <v>109</v>
      </c>
      <c r="G27" s="31">
        <v>2.1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83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548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48</v>
      </c>
      <c r="C31" s="11" t="s">
        <v>93</v>
      </c>
      <c r="E31" s="28" t="s">
        <v>119</v>
      </c>
      <c r="J31" s="27">
        <f>0</f>
        <v>0</v>
      </c>
      <c r="K31" s="27">
        <f>0</f>
        <v>0</v>
      </c>
      <c r="L31" s="27">
        <f>0+L32+L36+L40</f>
        <v>0</v>
      </c>
      <c r="M31" s="27">
        <f>0+M32+M36+M40</f>
        <v>0</v>
      </c>
    </row>
    <row r="32" spans="1:16" ht="12.75" customHeight="1" x14ac:dyDescent="0.2">
      <c r="A32" t="s">
        <v>51</v>
      </c>
      <c r="B32" s="10" t="s">
        <v>66</v>
      </c>
      <c r="C32" s="10" t="s">
        <v>425</v>
      </c>
      <c r="D32" t="s">
        <v>49</v>
      </c>
      <c r="E32" s="29" t="s">
        <v>456</v>
      </c>
      <c r="F32" s="30" t="s">
        <v>117</v>
      </c>
      <c r="G32" s="31">
        <v>51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83</v>
      </c>
      <c r="O32">
        <f>(M32*21)/100</f>
        <v>0</v>
      </c>
      <c r="P32" t="s">
        <v>27</v>
      </c>
    </row>
    <row r="33" spans="1:16" ht="12.75" customHeight="1" x14ac:dyDescent="0.2">
      <c r="A33" s="33" t="s">
        <v>56</v>
      </c>
      <c r="E33" s="34" t="s">
        <v>427</v>
      </c>
    </row>
    <row r="34" spans="1:16" ht="12.75" customHeight="1" x14ac:dyDescent="0.2">
      <c r="A34" s="33" t="s">
        <v>58</v>
      </c>
      <c r="E34" s="35" t="s">
        <v>356</v>
      </c>
    </row>
    <row r="35" spans="1:16" ht="12.75" customHeight="1" x14ac:dyDescent="0.2">
      <c r="E35" s="34" t="s">
        <v>60</v>
      </c>
    </row>
    <row r="36" spans="1:16" ht="12.75" customHeight="1" x14ac:dyDescent="0.2">
      <c r="A36" t="s">
        <v>51</v>
      </c>
      <c r="B36" s="10" t="s">
        <v>69</v>
      </c>
      <c r="C36" s="10" t="s">
        <v>429</v>
      </c>
      <c r="D36" t="s">
        <v>49</v>
      </c>
      <c r="E36" s="29" t="s">
        <v>430</v>
      </c>
      <c r="F36" s="30" t="s">
        <v>117</v>
      </c>
      <c r="G36" s="31">
        <v>51</v>
      </c>
      <c r="H36" s="30">
        <v>0</v>
      </c>
      <c r="I36" s="30">
        <f>ROUND(G36*H36,6)</f>
        <v>0</v>
      </c>
      <c r="L36" s="32">
        <v>0</v>
      </c>
      <c r="M36" s="27">
        <f>ROUND(ROUND(L36,2)*ROUND(G36,3),2)</f>
        <v>0</v>
      </c>
      <c r="N36" s="30" t="s">
        <v>83</v>
      </c>
      <c r="O36">
        <f>(M36*21)/100</f>
        <v>0</v>
      </c>
      <c r="P36" t="s">
        <v>27</v>
      </c>
    </row>
    <row r="37" spans="1:16" ht="12.75" customHeight="1" x14ac:dyDescent="0.2">
      <c r="A37" s="33" t="s">
        <v>56</v>
      </c>
      <c r="E37" s="34" t="s">
        <v>427</v>
      </c>
    </row>
    <row r="38" spans="1:16" ht="12.75" customHeight="1" x14ac:dyDescent="0.2">
      <c r="A38" s="33" t="s">
        <v>58</v>
      </c>
      <c r="E38" s="35" t="s">
        <v>356</v>
      </c>
    </row>
    <row r="39" spans="1:16" ht="12.75" customHeight="1" x14ac:dyDescent="0.2">
      <c r="E39" s="34" t="s">
        <v>60</v>
      </c>
    </row>
    <row r="40" spans="1:16" ht="12.75" customHeight="1" x14ac:dyDescent="0.2">
      <c r="A40" t="s">
        <v>51</v>
      </c>
      <c r="B40" s="10" t="s">
        <v>101</v>
      </c>
      <c r="C40" s="10" t="s">
        <v>435</v>
      </c>
      <c r="D40" t="s">
        <v>49</v>
      </c>
      <c r="E40" s="29" t="s">
        <v>458</v>
      </c>
      <c r="F40" s="30" t="s">
        <v>117</v>
      </c>
      <c r="G40" s="31">
        <v>51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83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57</v>
      </c>
    </row>
    <row r="42" spans="1:16" ht="12.75" customHeight="1" x14ac:dyDescent="0.2">
      <c r="A42" s="33" t="s">
        <v>58</v>
      </c>
      <c r="E42" s="35" t="s">
        <v>356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48</v>
      </c>
      <c r="C44" s="11" t="s">
        <v>106</v>
      </c>
      <c r="E44" s="28" t="s">
        <v>549</v>
      </c>
      <c r="J44" s="27">
        <f>0</f>
        <v>0</v>
      </c>
      <c r="K44" s="27">
        <f>0</f>
        <v>0</v>
      </c>
      <c r="L44" s="27">
        <f>0+L45+L49+L53+L57+L61</f>
        <v>0</v>
      </c>
      <c r="M44" s="27">
        <f>0+M45+M49+M53+M57+M61</f>
        <v>0</v>
      </c>
    </row>
    <row r="45" spans="1:16" ht="12.75" customHeight="1" x14ac:dyDescent="0.2">
      <c r="A45" t="s">
        <v>51</v>
      </c>
      <c r="B45" s="10" t="s">
        <v>106</v>
      </c>
      <c r="C45" s="10" t="s">
        <v>516</v>
      </c>
      <c r="D45" t="s">
        <v>49</v>
      </c>
      <c r="E45" s="29" t="s">
        <v>517</v>
      </c>
      <c r="F45" s="30" t="s">
        <v>130</v>
      </c>
      <c r="G45" s="31">
        <v>56</v>
      </c>
      <c r="H45" s="30">
        <v>0</v>
      </c>
      <c r="I45" s="30">
        <f>ROUND(G45*H45,6)</f>
        <v>0</v>
      </c>
      <c r="L45" s="32">
        <v>0</v>
      </c>
      <c r="M45" s="27">
        <f>ROUND(ROUND(L45,2)*ROUND(G45,3),2)</f>
        <v>0</v>
      </c>
      <c r="N45" s="30" t="s">
        <v>83</v>
      </c>
      <c r="O45">
        <f>(M45*21)/100</f>
        <v>0</v>
      </c>
      <c r="P45" t="s">
        <v>27</v>
      </c>
    </row>
    <row r="46" spans="1:16" ht="12.75" customHeight="1" x14ac:dyDescent="0.2">
      <c r="A46" s="33" t="s">
        <v>56</v>
      </c>
      <c r="E46" s="34" t="s">
        <v>57</v>
      </c>
    </row>
    <row r="47" spans="1:16" ht="12.75" customHeight="1" x14ac:dyDescent="0.2">
      <c r="A47" s="33" t="s">
        <v>58</v>
      </c>
      <c r="E47" s="35" t="s">
        <v>356</v>
      </c>
    </row>
    <row r="48" spans="1:16" ht="12.75" customHeight="1" x14ac:dyDescent="0.2">
      <c r="E48" s="34" t="s">
        <v>60</v>
      </c>
    </row>
    <row r="49" spans="1:16" ht="12.75" customHeight="1" x14ac:dyDescent="0.2">
      <c r="A49" t="s">
        <v>51</v>
      </c>
      <c r="B49" s="10" t="s">
        <v>110</v>
      </c>
      <c r="C49" s="10" t="s">
        <v>550</v>
      </c>
      <c r="D49" t="s">
        <v>49</v>
      </c>
      <c r="E49" s="29" t="s">
        <v>551</v>
      </c>
      <c r="F49" s="30" t="s">
        <v>117</v>
      </c>
      <c r="G49" s="31">
        <v>16.25</v>
      </c>
      <c r="H49" s="30">
        <v>0</v>
      </c>
      <c r="I49" s="30">
        <f>ROUND(G49*H49,6)</f>
        <v>0</v>
      </c>
      <c r="L49" s="32">
        <v>0</v>
      </c>
      <c r="M49" s="27">
        <f>ROUND(ROUND(L49,2)*ROUND(G49,3),2)</f>
        <v>0</v>
      </c>
      <c r="N49" s="30" t="s">
        <v>136</v>
      </c>
      <c r="O49">
        <f>(M49*21)/100</f>
        <v>0</v>
      </c>
      <c r="P49" t="s">
        <v>27</v>
      </c>
    </row>
    <row r="50" spans="1:16" ht="12.75" customHeight="1" x14ac:dyDescent="0.2">
      <c r="A50" s="33" t="s">
        <v>56</v>
      </c>
      <c r="E50" s="34" t="s">
        <v>57</v>
      </c>
    </row>
    <row r="51" spans="1:16" ht="12.75" customHeight="1" x14ac:dyDescent="0.2">
      <c r="A51" s="33" t="s">
        <v>58</v>
      </c>
      <c r="E51" s="35" t="s">
        <v>552</v>
      </c>
    </row>
    <row r="52" spans="1:16" ht="12.75" customHeight="1" x14ac:dyDescent="0.2">
      <c r="E52" s="34" t="s">
        <v>60</v>
      </c>
    </row>
    <row r="53" spans="1:16" ht="12.75" customHeight="1" x14ac:dyDescent="0.2">
      <c r="A53" t="s">
        <v>51</v>
      </c>
      <c r="B53" s="10" t="s">
        <v>114</v>
      </c>
      <c r="C53" s="10" t="s">
        <v>553</v>
      </c>
      <c r="D53" t="s">
        <v>49</v>
      </c>
      <c r="E53" s="29" t="s">
        <v>554</v>
      </c>
      <c r="F53" s="30" t="s">
        <v>117</v>
      </c>
      <c r="G53" s="31">
        <v>12</v>
      </c>
      <c r="H53" s="30">
        <v>0</v>
      </c>
      <c r="I53" s="30">
        <f>ROUND(G53*H53,6)</f>
        <v>0</v>
      </c>
      <c r="L53" s="32">
        <v>0</v>
      </c>
      <c r="M53" s="27">
        <f>ROUND(ROUND(L53,2)*ROUND(G53,3),2)</f>
        <v>0</v>
      </c>
      <c r="N53" s="30" t="s">
        <v>83</v>
      </c>
      <c r="O53">
        <f>(M53*21)/100</f>
        <v>0</v>
      </c>
      <c r="P53" t="s">
        <v>27</v>
      </c>
    </row>
    <row r="54" spans="1:16" ht="12.75" customHeight="1" x14ac:dyDescent="0.2">
      <c r="A54" s="33" t="s">
        <v>56</v>
      </c>
      <c r="E54" s="34" t="s">
        <v>57</v>
      </c>
    </row>
    <row r="55" spans="1:16" ht="12.75" customHeight="1" x14ac:dyDescent="0.2">
      <c r="A55" s="33" t="s">
        <v>58</v>
      </c>
      <c r="E55" s="35" t="s">
        <v>555</v>
      </c>
    </row>
    <row r="56" spans="1:16" ht="12.75" customHeight="1" x14ac:dyDescent="0.2">
      <c r="E56" s="34" t="s">
        <v>60</v>
      </c>
    </row>
    <row r="57" spans="1:16" ht="12.75" customHeight="1" x14ac:dyDescent="0.2">
      <c r="A57" t="s">
        <v>51</v>
      </c>
      <c r="B57" s="10" t="s">
        <v>120</v>
      </c>
      <c r="C57" s="10" t="s">
        <v>556</v>
      </c>
      <c r="D57" t="s">
        <v>49</v>
      </c>
      <c r="E57" s="29" t="s">
        <v>557</v>
      </c>
      <c r="F57" s="30" t="s">
        <v>401</v>
      </c>
      <c r="G57" s="31">
        <v>172.8</v>
      </c>
      <c r="H57" s="30">
        <v>0</v>
      </c>
      <c r="I57" s="30">
        <f>ROUND(G57*H57,6)</f>
        <v>0</v>
      </c>
      <c r="L57" s="32">
        <v>0</v>
      </c>
      <c r="M57" s="27">
        <f>ROUND(ROUND(L57,2)*ROUND(G57,3),2)</f>
        <v>0</v>
      </c>
      <c r="N57" s="30" t="s">
        <v>83</v>
      </c>
      <c r="O57">
        <f>(M57*21)/100</f>
        <v>0</v>
      </c>
      <c r="P57" t="s">
        <v>27</v>
      </c>
    </row>
    <row r="58" spans="1:16" ht="12.75" customHeight="1" x14ac:dyDescent="0.2">
      <c r="A58" s="33" t="s">
        <v>56</v>
      </c>
      <c r="E58" s="34" t="s">
        <v>57</v>
      </c>
    </row>
    <row r="59" spans="1:16" ht="12.75" customHeight="1" x14ac:dyDescent="0.2">
      <c r="A59" s="33" t="s">
        <v>58</v>
      </c>
      <c r="E59" s="35" t="s">
        <v>558</v>
      </c>
    </row>
    <row r="60" spans="1:16" ht="12.75" customHeight="1" x14ac:dyDescent="0.2">
      <c r="E60" s="34" t="s">
        <v>60</v>
      </c>
    </row>
    <row r="61" spans="1:16" ht="12.75" customHeight="1" x14ac:dyDescent="0.2">
      <c r="A61" t="s">
        <v>51</v>
      </c>
      <c r="B61" s="10" t="s">
        <v>123</v>
      </c>
      <c r="C61" s="10" t="s">
        <v>425</v>
      </c>
      <c r="D61" t="s">
        <v>49</v>
      </c>
      <c r="E61" s="29" t="s">
        <v>456</v>
      </c>
      <c r="F61" s="30" t="s">
        <v>117</v>
      </c>
      <c r="G61" s="31">
        <v>16.5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83</v>
      </c>
      <c r="O61">
        <f>(M61*21)/100</f>
        <v>0</v>
      </c>
      <c r="P61" t="s">
        <v>27</v>
      </c>
    </row>
    <row r="62" spans="1:16" ht="12.75" customHeight="1" x14ac:dyDescent="0.2">
      <c r="A62" s="33" t="s">
        <v>56</v>
      </c>
      <c r="E62" s="34" t="s">
        <v>57</v>
      </c>
    </row>
    <row r="63" spans="1:16" ht="12.75" customHeight="1" x14ac:dyDescent="0.2">
      <c r="A63" s="33" t="s">
        <v>58</v>
      </c>
      <c r="E63" s="35" t="s">
        <v>356</v>
      </c>
    </row>
    <row r="64" spans="1:16" ht="12.75" customHeight="1" x14ac:dyDescent="0.2">
      <c r="E64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559</v>
      </c>
      <c r="M3" s="36">
        <f>Rekapitulace!C19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559</v>
      </c>
      <c r="D4" s="5"/>
      <c r="E4" s="23" t="s">
        <v>560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COUNTIFS(L8:L199,"=0",A8:A199,"P")+COUNTIFS(L8:L199,"",A8:A199,"P")+SUM(Q8:Q199)</f>
        <v>47</v>
      </c>
    </row>
    <row r="8" spans="1:20" ht="12.75" customHeight="1" x14ac:dyDescent="0.2">
      <c r="A8" t="s">
        <v>45</v>
      </c>
      <c r="C8" s="24" t="s">
        <v>563</v>
      </c>
      <c r="E8" s="26" t="s">
        <v>564</v>
      </c>
      <c r="J8" s="25">
        <f>0+J9+J34+J91+J100+J121+J170</f>
        <v>0</v>
      </c>
      <c r="K8" s="25">
        <f>0+K9+K34+K91+K100+K121+K170</f>
        <v>0</v>
      </c>
      <c r="L8" s="25">
        <f>0+L9+L34+L91+L100+L121+L170</f>
        <v>0</v>
      </c>
      <c r="M8" s="25">
        <f>0+M9+M34+M91+M100+M121+M170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0+L10+L14+L18+L22+L26+L30</f>
        <v>0</v>
      </c>
      <c r="M9" s="27">
        <f>0+M10+M14+M18+M22+M26+M30</f>
        <v>0</v>
      </c>
    </row>
    <row r="10" spans="1:20" ht="12.75" customHeight="1" x14ac:dyDescent="0.2">
      <c r="A10" t="s">
        <v>51</v>
      </c>
      <c r="B10" s="10" t="s">
        <v>49</v>
      </c>
      <c r="C10" s="10" t="s">
        <v>565</v>
      </c>
      <c r="D10" t="s">
        <v>49</v>
      </c>
      <c r="E10" s="29" t="s">
        <v>566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567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568</v>
      </c>
      <c r="D14" t="s">
        <v>49</v>
      </c>
      <c r="E14" s="29" t="s">
        <v>569</v>
      </c>
      <c r="F14" s="30" t="s">
        <v>570</v>
      </c>
      <c r="G14" s="31">
        <v>1.1000000000000001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571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572</v>
      </c>
      <c r="D18" t="s">
        <v>49</v>
      </c>
      <c r="E18" s="29" t="s">
        <v>573</v>
      </c>
      <c r="F18" s="30" t="s">
        <v>54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567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574</v>
      </c>
      <c r="D22" t="s">
        <v>49</v>
      </c>
      <c r="E22" s="29" t="s">
        <v>575</v>
      </c>
      <c r="F22" s="30" t="s">
        <v>100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567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576</v>
      </c>
      <c r="D26" t="s">
        <v>49</v>
      </c>
      <c r="E26" s="29" t="s">
        <v>577</v>
      </c>
      <c r="F26" s="30" t="s">
        <v>109</v>
      </c>
      <c r="G26" s="31">
        <v>289.36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578</v>
      </c>
    </row>
    <row r="28" spans="1:16" ht="12.75" customHeight="1" x14ac:dyDescent="0.2">
      <c r="A28" s="33" t="s">
        <v>58</v>
      </c>
      <c r="E28" s="35" t="s">
        <v>356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579</v>
      </c>
      <c r="D30" t="s">
        <v>49</v>
      </c>
      <c r="E30" s="29" t="s">
        <v>577</v>
      </c>
      <c r="F30" s="30" t="s">
        <v>82</v>
      </c>
      <c r="G30" s="31">
        <v>76.972999999999999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580</v>
      </c>
    </row>
    <row r="32" spans="1:16" ht="12.75" customHeight="1" x14ac:dyDescent="0.2">
      <c r="A32" s="33" t="s">
        <v>58</v>
      </c>
      <c r="E32" s="35" t="s">
        <v>581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48</v>
      </c>
      <c r="C34" s="11" t="s">
        <v>49</v>
      </c>
      <c r="E34" s="28" t="s">
        <v>105</v>
      </c>
      <c r="J34" s="27">
        <f>0</f>
        <v>0</v>
      </c>
      <c r="K34" s="27">
        <f>0</f>
        <v>0</v>
      </c>
      <c r="L34" s="27">
        <f>0+L35+L39+L43+L47+L51+L55+L59+L63+L67+L71+L75+L79+L83+L87</f>
        <v>0</v>
      </c>
      <c r="M34" s="27">
        <f>0+M35+M39+M43+M47+M51+M55+M59+M63+M67+M71+M75+M79+M83+M87</f>
        <v>0</v>
      </c>
    </row>
    <row r="35" spans="1:16" ht="12.75" customHeight="1" x14ac:dyDescent="0.2">
      <c r="A35" t="s">
        <v>51</v>
      </c>
      <c r="B35" s="10" t="s">
        <v>69</v>
      </c>
      <c r="C35" s="10" t="s">
        <v>582</v>
      </c>
      <c r="D35" t="s">
        <v>49</v>
      </c>
      <c r="E35" s="29" t="s">
        <v>583</v>
      </c>
      <c r="F35" s="30" t="s">
        <v>109</v>
      </c>
      <c r="G35" s="31">
        <v>34.176000000000002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584</v>
      </c>
    </row>
    <row r="37" spans="1:16" ht="12.75" customHeight="1" x14ac:dyDescent="0.2">
      <c r="A37" s="33" t="s">
        <v>58</v>
      </c>
      <c r="E37" s="35" t="s">
        <v>585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586</v>
      </c>
      <c r="D39" t="s">
        <v>49</v>
      </c>
      <c r="E39" s="29" t="s">
        <v>587</v>
      </c>
      <c r="F39" s="30" t="s">
        <v>109</v>
      </c>
      <c r="G39" s="31">
        <v>56.96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83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588</v>
      </c>
    </row>
    <row r="41" spans="1:16" ht="12.75" customHeight="1" x14ac:dyDescent="0.2">
      <c r="A41" s="33" t="s">
        <v>58</v>
      </c>
      <c r="E41" s="35" t="s">
        <v>589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590</v>
      </c>
      <c r="D43" t="s">
        <v>49</v>
      </c>
      <c r="E43" s="29" t="s">
        <v>591</v>
      </c>
      <c r="F43" s="30" t="s">
        <v>109</v>
      </c>
      <c r="G43" s="31">
        <v>140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592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593</v>
      </c>
      <c r="D47" t="s">
        <v>49</v>
      </c>
      <c r="E47" s="29" t="s">
        <v>594</v>
      </c>
      <c r="F47" s="30" t="s">
        <v>109</v>
      </c>
      <c r="G47" s="31">
        <v>60.75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595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596</v>
      </c>
      <c r="D51" t="s">
        <v>49</v>
      </c>
      <c r="E51" s="29" t="s">
        <v>597</v>
      </c>
      <c r="F51" s="30" t="s">
        <v>109</v>
      </c>
      <c r="G51" s="31">
        <v>20.85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595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120</v>
      </c>
      <c r="C55" s="10" t="s">
        <v>598</v>
      </c>
      <c r="D55" t="s">
        <v>49</v>
      </c>
      <c r="E55" s="29" t="s">
        <v>599</v>
      </c>
      <c r="F55" s="30" t="s">
        <v>130</v>
      </c>
      <c r="G55" s="31">
        <v>21.1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83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600</v>
      </c>
    </row>
    <row r="57" spans="1:16" ht="12.75" customHeight="1" x14ac:dyDescent="0.2">
      <c r="A57" s="33" t="s">
        <v>58</v>
      </c>
      <c r="E57" s="35" t="s">
        <v>601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51</v>
      </c>
      <c r="B59" s="10" t="s">
        <v>123</v>
      </c>
      <c r="C59" s="10" t="s">
        <v>602</v>
      </c>
      <c r="D59" t="s">
        <v>49</v>
      </c>
      <c r="E59" s="29" t="s">
        <v>603</v>
      </c>
      <c r="F59" s="30" t="s">
        <v>117</v>
      </c>
      <c r="G59" s="31">
        <v>50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83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604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51</v>
      </c>
      <c r="B63" s="10" t="s">
        <v>127</v>
      </c>
      <c r="C63" s="10" t="s">
        <v>605</v>
      </c>
      <c r="D63" t="s">
        <v>49</v>
      </c>
      <c r="E63" s="29" t="s">
        <v>606</v>
      </c>
      <c r="F63" s="30" t="s">
        <v>109</v>
      </c>
      <c r="G63" s="31">
        <v>13.5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83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16" ht="12.75" customHeight="1" x14ac:dyDescent="0.2">
      <c r="A65" s="33" t="s">
        <v>58</v>
      </c>
      <c r="E65" s="35" t="s">
        <v>607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51</v>
      </c>
      <c r="B67" s="10" t="s">
        <v>133</v>
      </c>
      <c r="C67" s="10" t="s">
        <v>608</v>
      </c>
      <c r="D67" t="s">
        <v>49</v>
      </c>
      <c r="E67" s="29" t="s">
        <v>609</v>
      </c>
      <c r="F67" s="30" t="s">
        <v>117</v>
      </c>
      <c r="G67" s="31">
        <v>100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610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51</v>
      </c>
      <c r="B71" s="10" t="s">
        <v>139</v>
      </c>
      <c r="C71" s="10" t="s">
        <v>378</v>
      </c>
      <c r="D71" t="s">
        <v>49</v>
      </c>
      <c r="E71" s="29" t="s">
        <v>379</v>
      </c>
      <c r="F71" s="30" t="s">
        <v>117</v>
      </c>
      <c r="G71" s="31">
        <v>100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83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57</v>
      </c>
    </row>
    <row r="73" spans="1:16" ht="12.75" customHeight="1" x14ac:dyDescent="0.2">
      <c r="A73" s="33" t="s">
        <v>58</v>
      </c>
      <c r="E73" s="35" t="s">
        <v>610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51</v>
      </c>
      <c r="B75" s="10" t="s">
        <v>144</v>
      </c>
      <c r="C75" s="10" t="s">
        <v>380</v>
      </c>
      <c r="D75" t="s">
        <v>49</v>
      </c>
      <c r="E75" s="29" t="s">
        <v>381</v>
      </c>
      <c r="F75" s="30" t="s">
        <v>117</v>
      </c>
      <c r="G75" s="31">
        <v>100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83</v>
      </c>
      <c r="O75">
        <f>(M75*21)/100</f>
        <v>0</v>
      </c>
      <c r="P75" t="s">
        <v>27</v>
      </c>
    </row>
    <row r="76" spans="1:16" ht="12.75" customHeight="1" x14ac:dyDescent="0.2">
      <c r="A76" s="33" t="s">
        <v>56</v>
      </c>
      <c r="E76" s="34" t="s">
        <v>57</v>
      </c>
    </row>
    <row r="77" spans="1:16" ht="12.75" customHeight="1" x14ac:dyDescent="0.2">
      <c r="A77" s="33" t="s">
        <v>58</v>
      </c>
      <c r="E77" s="35" t="s">
        <v>610</v>
      </c>
    </row>
    <row r="78" spans="1:16" ht="12.75" customHeight="1" x14ac:dyDescent="0.2">
      <c r="E78" s="34" t="s">
        <v>60</v>
      </c>
    </row>
    <row r="79" spans="1:16" ht="12.75" customHeight="1" x14ac:dyDescent="0.2">
      <c r="A79" t="s">
        <v>51</v>
      </c>
      <c r="B79" s="10" t="s">
        <v>150</v>
      </c>
      <c r="C79" s="10" t="s">
        <v>359</v>
      </c>
      <c r="D79" t="s">
        <v>49</v>
      </c>
      <c r="E79" s="29" t="s">
        <v>360</v>
      </c>
      <c r="F79" s="30" t="s">
        <v>109</v>
      </c>
      <c r="G79" s="31">
        <v>94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83</v>
      </c>
      <c r="O79">
        <f>(M79*21)/100</f>
        <v>0</v>
      </c>
      <c r="P79" t="s">
        <v>27</v>
      </c>
    </row>
    <row r="80" spans="1:16" ht="12.75" customHeight="1" x14ac:dyDescent="0.2">
      <c r="A80" s="33" t="s">
        <v>56</v>
      </c>
      <c r="E80" s="34" t="s">
        <v>57</v>
      </c>
    </row>
    <row r="81" spans="1:16" ht="25.5" customHeight="1" x14ac:dyDescent="0.2">
      <c r="A81" s="33" t="s">
        <v>58</v>
      </c>
      <c r="E81" s="35" t="s">
        <v>611</v>
      </c>
    </row>
    <row r="82" spans="1:16" ht="12.75" customHeight="1" x14ac:dyDescent="0.2">
      <c r="E82" s="34" t="s">
        <v>60</v>
      </c>
    </row>
    <row r="83" spans="1:16" ht="12.75" customHeight="1" x14ac:dyDescent="0.2">
      <c r="A83" t="s">
        <v>51</v>
      </c>
      <c r="B83" s="10" t="s">
        <v>154</v>
      </c>
      <c r="C83" s="10" t="s">
        <v>316</v>
      </c>
      <c r="D83" t="s">
        <v>49</v>
      </c>
      <c r="E83" s="29" t="s">
        <v>317</v>
      </c>
      <c r="F83" s="30" t="s">
        <v>109</v>
      </c>
      <c r="G83" s="31">
        <v>13.47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83</v>
      </c>
      <c r="O83">
        <f>(M83*21)/100</f>
        <v>0</v>
      </c>
      <c r="P83" t="s">
        <v>27</v>
      </c>
    </row>
    <row r="84" spans="1:16" ht="12.75" customHeight="1" x14ac:dyDescent="0.2">
      <c r="A84" s="33" t="s">
        <v>56</v>
      </c>
      <c r="E84" s="34" t="s">
        <v>612</v>
      </c>
    </row>
    <row r="85" spans="1:16" ht="12.75" customHeight="1" x14ac:dyDescent="0.2">
      <c r="A85" s="33" t="s">
        <v>58</v>
      </c>
      <c r="E85" s="35" t="s">
        <v>613</v>
      </c>
    </row>
    <row r="86" spans="1:16" ht="12.75" customHeight="1" x14ac:dyDescent="0.2">
      <c r="E86" s="34" t="s">
        <v>60</v>
      </c>
    </row>
    <row r="87" spans="1:16" ht="12.75" customHeight="1" x14ac:dyDescent="0.2">
      <c r="A87" t="s">
        <v>51</v>
      </c>
      <c r="B87" s="10" t="s">
        <v>158</v>
      </c>
      <c r="C87" s="10" t="s">
        <v>614</v>
      </c>
      <c r="D87" t="s">
        <v>49</v>
      </c>
      <c r="E87" s="29" t="s">
        <v>615</v>
      </c>
      <c r="F87" s="30" t="s">
        <v>109</v>
      </c>
      <c r="G87" s="31">
        <v>39.9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83</v>
      </c>
      <c r="O87">
        <f>(M87*21)/100</f>
        <v>0</v>
      </c>
      <c r="P87" t="s">
        <v>27</v>
      </c>
    </row>
    <row r="88" spans="1:16" ht="12.75" customHeight="1" x14ac:dyDescent="0.2">
      <c r="A88" s="33" t="s">
        <v>56</v>
      </c>
      <c r="E88" s="34" t="s">
        <v>616</v>
      </c>
    </row>
    <row r="89" spans="1:16" ht="12.75" customHeight="1" x14ac:dyDescent="0.2">
      <c r="A89" s="33" t="s">
        <v>58</v>
      </c>
      <c r="E89" s="35" t="s">
        <v>595</v>
      </c>
    </row>
    <row r="90" spans="1:16" ht="12.75" customHeight="1" x14ac:dyDescent="0.2">
      <c r="E90" s="34" t="s">
        <v>60</v>
      </c>
    </row>
    <row r="91" spans="1:16" ht="12.75" customHeight="1" x14ac:dyDescent="0.2">
      <c r="A91" t="s">
        <v>48</v>
      </c>
      <c r="C91" s="11" t="s">
        <v>90</v>
      </c>
      <c r="E91" s="28" t="s">
        <v>541</v>
      </c>
      <c r="J91" s="27">
        <f>0</f>
        <v>0</v>
      </c>
      <c r="K91" s="27">
        <f>0</f>
        <v>0</v>
      </c>
      <c r="L91" s="27">
        <f>0+L92+L96</f>
        <v>0</v>
      </c>
      <c r="M91" s="27">
        <f>0+M92+M96</f>
        <v>0</v>
      </c>
    </row>
    <row r="92" spans="1:16" ht="12.75" customHeight="1" x14ac:dyDescent="0.2">
      <c r="A92" t="s">
        <v>51</v>
      </c>
      <c r="B92" s="10" t="s">
        <v>162</v>
      </c>
      <c r="C92" s="10" t="s">
        <v>617</v>
      </c>
      <c r="D92" t="s">
        <v>49</v>
      </c>
      <c r="E92" s="29" t="s">
        <v>618</v>
      </c>
      <c r="F92" s="30" t="s">
        <v>109</v>
      </c>
      <c r="G92" s="31">
        <v>2.75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619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166</v>
      </c>
      <c r="C96" s="10" t="s">
        <v>620</v>
      </c>
      <c r="D96" t="s">
        <v>49</v>
      </c>
      <c r="E96" s="29" t="s">
        <v>621</v>
      </c>
      <c r="F96" s="30" t="s">
        <v>109</v>
      </c>
      <c r="G96" s="31">
        <v>2.2000000000000002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622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48</v>
      </c>
      <c r="C100" s="11" t="s">
        <v>93</v>
      </c>
      <c r="E100" s="28" t="s">
        <v>119</v>
      </c>
      <c r="J100" s="27">
        <f>0</f>
        <v>0</v>
      </c>
      <c r="K100" s="27">
        <f>0</f>
        <v>0</v>
      </c>
      <c r="L100" s="27">
        <f>0+L101+L105+L109+L113+L117</f>
        <v>0</v>
      </c>
      <c r="M100" s="27">
        <f>0+M101+M105+M109+M113+M117</f>
        <v>0</v>
      </c>
    </row>
    <row r="101" spans="1:16" ht="12.75" customHeight="1" x14ac:dyDescent="0.2">
      <c r="A101" t="s">
        <v>51</v>
      </c>
      <c r="B101" s="10" t="s">
        <v>170</v>
      </c>
      <c r="C101" s="10" t="s">
        <v>391</v>
      </c>
      <c r="D101" t="s">
        <v>49</v>
      </c>
      <c r="E101" s="29" t="s">
        <v>392</v>
      </c>
      <c r="F101" s="30" t="s">
        <v>130</v>
      </c>
      <c r="G101" s="31">
        <v>71.2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83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584</v>
      </c>
    </row>
    <row r="103" spans="1:16" ht="12.75" customHeight="1" x14ac:dyDescent="0.2">
      <c r="A103" s="33" t="s">
        <v>58</v>
      </c>
      <c r="E103" s="35" t="s">
        <v>623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51</v>
      </c>
      <c r="B105" s="10" t="s">
        <v>174</v>
      </c>
      <c r="C105" s="10" t="s">
        <v>438</v>
      </c>
      <c r="D105" t="s">
        <v>49</v>
      </c>
      <c r="E105" s="29" t="s">
        <v>460</v>
      </c>
      <c r="F105" s="30" t="s">
        <v>117</v>
      </c>
      <c r="G105" s="31">
        <v>24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83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584</v>
      </c>
    </row>
    <row r="107" spans="1:16" ht="12.75" customHeight="1" x14ac:dyDescent="0.2">
      <c r="A107" s="33" t="s">
        <v>58</v>
      </c>
      <c r="E107" s="35" t="s">
        <v>624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51</v>
      </c>
      <c r="B109" s="10" t="s">
        <v>156</v>
      </c>
      <c r="C109" s="10" t="s">
        <v>625</v>
      </c>
      <c r="D109" t="s">
        <v>49</v>
      </c>
      <c r="E109" s="29" t="s">
        <v>626</v>
      </c>
      <c r="F109" s="30" t="s">
        <v>109</v>
      </c>
      <c r="G109" s="31">
        <v>0.36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83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584</v>
      </c>
    </row>
    <row r="111" spans="1:16" ht="12.75" customHeight="1" x14ac:dyDescent="0.2">
      <c r="A111" s="33" t="s">
        <v>58</v>
      </c>
      <c r="E111" s="35" t="s">
        <v>627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51</v>
      </c>
      <c r="B113" s="10" t="s">
        <v>182</v>
      </c>
      <c r="C113" s="10" t="s">
        <v>124</v>
      </c>
      <c r="D113" t="s">
        <v>49</v>
      </c>
      <c r="E113" s="29" t="s">
        <v>125</v>
      </c>
      <c r="F113" s="30" t="s">
        <v>109</v>
      </c>
      <c r="G113" s="31">
        <v>140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83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628</v>
      </c>
    </row>
    <row r="115" spans="1:16" ht="12.75" customHeight="1" x14ac:dyDescent="0.2">
      <c r="A115" s="33" t="s">
        <v>58</v>
      </c>
      <c r="E115" s="35" t="s">
        <v>629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51</v>
      </c>
      <c r="B117" s="10" t="s">
        <v>187</v>
      </c>
      <c r="C117" s="10" t="s">
        <v>167</v>
      </c>
      <c r="D117" t="s">
        <v>49</v>
      </c>
      <c r="E117" s="29" t="s">
        <v>168</v>
      </c>
      <c r="F117" s="30" t="s">
        <v>130</v>
      </c>
      <c r="G117" s="31">
        <v>600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83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56</v>
      </c>
      <c r="E118" s="34" t="s">
        <v>628</v>
      </c>
    </row>
    <row r="119" spans="1:16" ht="12.75" customHeight="1" x14ac:dyDescent="0.2">
      <c r="A119" s="33" t="s">
        <v>58</v>
      </c>
      <c r="E119" s="35" t="s">
        <v>630</v>
      </c>
    </row>
    <row r="120" spans="1:16" ht="12.75" customHeight="1" x14ac:dyDescent="0.2">
      <c r="E120" s="34" t="s">
        <v>60</v>
      </c>
    </row>
    <row r="121" spans="1:16" ht="12.75" customHeight="1" x14ac:dyDescent="0.2">
      <c r="A121" t="s">
        <v>48</v>
      </c>
      <c r="C121" s="11" t="s">
        <v>101</v>
      </c>
      <c r="E121" s="28" t="s">
        <v>631</v>
      </c>
      <c r="J121" s="27">
        <f>0</f>
        <v>0</v>
      </c>
      <c r="K121" s="27">
        <f>0</f>
        <v>0</v>
      </c>
      <c r="L121" s="27">
        <f>0+L122+L126+L130+L134+L138+L142+L146+L150+L154+L158+L162+L166</f>
        <v>0</v>
      </c>
      <c r="M121" s="27">
        <f>0+M122+M126+M130+M134+M138+M142+M146+M150+M154+M158+M162+M166</f>
        <v>0</v>
      </c>
    </row>
    <row r="122" spans="1:16" ht="12.75" customHeight="1" x14ac:dyDescent="0.2">
      <c r="A122" t="s">
        <v>51</v>
      </c>
      <c r="B122" s="10" t="s">
        <v>192</v>
      </c>
      <c r="C122" s="10" t="s">
        <v>632</v>
      </c>
      <c r="D122" t="s">
        <v>49</v>
      </c>
      <c r="E122" s="29" t="s">
        <v>633</v>
      </c>
      <c r="F122" s="30" t="s">
        <v>54</v>
      </c>
      <c r="G122" s="31">
        <v>1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83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634</v>
      </c>
    </row>
    <row r="124" spans="1:16" ht="12.75" customHeight="1" x14ac:dyDescent="0.2">
      <c r="A124" s="33" t="s">
        <v>58</v>
      </c>
      <c r="E124" s="35" t="s">
        <v>567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197</v>
      </c>
      <c r="C126" s="10" t="s">
        <v>635</v>
      </c>
      <c r="D126" t="s">
        <v>49</v>
      </c>
      <c r="E126" s="29" t="s">
        <v>636</v>
      </c>
      <c r="F126" s="30" t="s">
        <v>130</v>
      </c>
      <c r="G126" s="31">
        <v>36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83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637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202</v>
      </c>
      <c r="C130" s="10" t="s">
        <v>638</v>
      </c>
      <c r="D130" t="s">
        <v>49</v>
      </c>
      <c r="E130" s="29" t="s">
        <v>639</v>
      </c>
      <c r="F130" s="30" t="s">
        <v>130</v>
      </c>
      <c r="G130" s="31">
        <v>22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83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640</v>
      </c>
    </row>
    <row r="132" spans="1:16" ht="12.75" customHeight="1" x14ac:dyDescent="0.2">
      <c r="A132" s="33" t="s">
        <v>58</v>
      </c>
      <c r="E132" s="35" t="s">
        <v>637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206</v>
      </c>
      <c r="C134" s="10" t="s">
        <v>641</v>
      </c>
      <c r="D134" t="s">
        <v>49</v>
      </c>
      <c r="E134" s="29" t="s">
        <v>642</v>
      </c>
      <c r="F134" s="30" t="s">
        <v>54</v>
      </c>
      <c r="G134" s="31">
        <v>2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83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643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186</v>
      </c>
      <c r="C138" s="10" t="s">
        <v>444</v>
      </c>
      <c r="D138" t="s">
        <v>49</v>
      </c>
      <c r="E138" s="29" t="s">
        <v>445</v>
      </c>
      <c r="F138" s="30" t="s">
        <v>54</v>
      </c>
      <c r="G138" s="31">
        <v>1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83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567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186</v>
      </c>
      <c r="C142" s="10" t="s">
        <v>644</v>
      </c>
      <c r="D142" t="s">
        <v>49</v>
      </c>
      <c r="E142" s="29" t="s">
        <v>645</v>
      </c>
      <c r="F142" s="30" t="s">
        <v>54</v>
      </c>
      <c r="G142" s="31">
        <v>3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83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646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214</v>
      </c>
      <c r="C146" s="10" t="s">
        <v>647</v>
      </c>
      <c r="D146" t="s">
        <v>49</v>
      </c>
      <c r="E146" s="29" t="s">
        <v>648</v>
      </c>
      <c r="F146" s="30" t="s">
        <v>54</v>
      </c>
      <c r="G146" s="31">
        <v>15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83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649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217</v>
      </c>
      <c r="C150" s="10" t="s">
        <v>650</v>
      </c>
      <c r="D150" t="s">
        <v>49</v>
      </c>
      <c r="E150" s="29" t="s">
        <v>651</v>
      </c>
      <c r="F150" s="30" t="s">
        <v>109</v>
      </c>
      <c r="G150" s="31">
        <v>0.8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83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652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220</v>
      </c>
      <c r="C154" s="10" t="s">
        <v>653</v>
      </c>
      <c r="D154" t="s">
        <v>49</v>
      </c>
      <c r="E154" s="29" t="s">
        <v>654</v>
      </c>
      <c r="F154" s="30" t="s">
        <v>130</v>
      </c>
      <c r="G154" s="31">
        <v>50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83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655</v>
      </c>
    </row>
    <row r="156" spans="1:16" ht="12.75" customHeight="1" x14ac:dyDescent="0.2">
      <c r="A156" s="33" t="s">
        <v>58</v>
      </c>
      <c r="E156" s="35" t="s">
        <v>656</v>
      </c>
    </row>
    <row r="157" spans="1:16" ht="12.75" customHeight="1" x14ac:dyDescent="0.2">
      <c r="E157" s="34" t="s">
        <v>60</v>
      </c>
    </row>
    <row r="158" spans="1:16" ht="12.75" customHeight="1" x14ac:dyDescent="0.2">
      <c r="A158" t="s">
        <v>51</v>
      </c>
      <c r="B158" s="10" t="s">
        <v>220</v>
      </c>
      <c r="C158" s="10" t="s">
        <v>657</v>
      </c>
      <c r="D158" t="s">
        <v>49</v>
      </c>
      <c r="E158" s="29" t="s">
        <v>658</v>
      </c>
      <c r="F158" s="30" t="s">
        <v>109</v>
      </c>
      <c r="G158" s="31">
        <v>3.52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83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56</v>
      </c>
      <c r="E159" s="34" t="s">
        <v>57</v>
      </c>
    </row>
    <row r="160" spans="1:16" ht="12.75" customHeight="1" x14ac:dyDescent="0.2">
      <c r="A160" s="33" t="s">
        <v>58</v>
      </c>
      <c r="E160" s="35" t="s">
        <v>659</v>
      </c>
    </row>
    <row r="161" spans="1:16" ht="12.75" customHeight="1" x14ac:dyDescent="0.2">
      <c r="E161" s="34" t="s">
        <v>60</v>
      </c>
    </row>
    <row r="162" spans="1:16" ht="12.75" customHeight="1" x14ac:dyDescent="0.2">
      <c r="A162" t="s">
        <v>51</v>
      </c>
      <c r="B162" s="10" t="s">
        <v>224</v>
      </c>
      <c r="C162" s="10" t="s">
        <v>660</v>
      </c>
      <c r="D162" t="s">
        <v>49</v>
      </c>
      <c r="E162" s="29" t="s">
        <v>661</v>
      </c>
      <c r="F162" s="30" t="s">
        <v>130</v>
      </c>
      <c r="G162" s="31">
        <v>36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83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56</v>
      </c>
      <c r="E163" s="34" t="s">
        <v>57</v>
      </c>
    </row>
    <row r="164" spans="1:16" ht="12.75" customHeight="1" x14ac:dyDescent="0.2">
      <c r="A164" s="33" t="s">
        <v>58</v>
      </c>
      <c r="E164" s="35" t="s">
        <v>595</v>
      </c>
    </row>
    <row r="165" spans="1:16" ht="12.75" customHeight="1" x14ac:dyDescent="0.2">
      <c r="E165" s="34" t="s">
        <v>60</v>
      </c>
    </row>
    <row r="166" spans="1:16" ht="12.75" customHeight="1" x14ac:dyDescent="0.2">
      <c r="A166" t="s">
        <v>51</v>
      </c>
      <c r="B166" s="10" t="s">
        <v>227</v>
      </c>
      <c r="C166" s="10" t="s">
        <v>662</v>
      </c>
      <c r="D166" t="s">
        <v>49</v>
      </c>
      <c r="E166" s="29" t="s">
        <v>663</v>
      </c>
      <c r="F166" s="30" t="s">
        <v>130</v>
      </c>
      <c r="G166" s="31">
        <v>36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83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56</v>
      </c>
      <c r="E167" s="34" t="s">
        <v>57</v>
      </c>
    </row>
    <row r="168" spans="1:16" ht="12.75" customHeight="1" x14ac:dyDescent="0.2">
      <c r="A168" s="33" t="s">
        <v>58</v>
      </c>
      <c r="E168" s="35" t="s">
        <v>595</v>
      </c>
    </row>
    <row r="169" spans="1:16" ht="12.75" customHeight="1" x14ac:dyDescent="0.2">
      <c r="E169" s="34" t="s">
        <v>60</v>
      </c>
    </row>
    <row r="170" spans="1:16" ht="12.75" customHeight="1" x14ac:dyDescent="0.2">
      <c r="A170" t="s">
        <v>48</v>
      </c>
      <c r="C170" s="11" t="s">
        <v>106</v>
      </c>
      <c r="E170" s="28" t="s">
        <v>549</v>
      </c>
      <c r="J170" s="27">
        <f>0</f>
        <v>0</v>
      </c>
      <c r="K170" s="27">
        <f>0</f>
        <v>0</v>
      </c>
      <c r="L170" s="27">
        <f>0+L171+L175+L179+L183+L187+L191+L195+L199</f>
        <v>0</v>
      </c>
      <c r="M170" s="27">
        <f>0+M171+M175+M179+M183+M187+M191+M195+M199</f>
        <v>0</v>
      </c>
    </row>
    <row r="171" spans="1:16" ht="12.75" customHeight="1" x14ac:dyDescent="0.2">
      <c r="A171" t="s">
        <v>51</v>
      </c>
      <c r="B171" s="10" t="s">
        <v>230</v>
      </c>
      <c r="C171" s="10" t="s">
        <v>664</v>
      </c>
      <c r="D171" t="s">
        <v>49</v>
      </c>
      <c r="E171" s="29" t="s">
        <v>665</v>
      </c>
      <c r="F171" s="30" t="s">
        <v>109</v>
      </c>
      <c r="G171" s="31">
        <v>17.600000000000001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83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56</v>
      </c>
      <c r="E172" s="34" t="s">
        <v>666</v>
      </c>
    </row>
    <row r="173" spans="1:16" ht="12.75" customHeight="1" x14ac:dyDescent="0.2">
      <c r="A173" s="33" t="s">
        <v>58</v>
      </c>
      <c r="E173" s="35" t="s">
        <v>667</v>
      </c>
    </row>
    <row r="174" spans="1:16" ht="12.75" customHeight="1" x14ac:dyDescent="0.2">
      <c r="E174" s="34" t="s">
        <v>60</v>
      </c>
    </row>
    <row r="175" spans="1:16" ht="12.75" customHeight="1" x14ac:dyDescent="0.2">
      <c r="A175" t="s">
        <v>51</v>
      </c>
      <c r="B175" s="10" t="s">
        <v>234</v>
      </c>
      <c r="C175" s="10" t="s">
        <v>668</v>
      </c>
      <c r="D175" t="s">
        <v>114</v>
      </c>
      <c r="E175" s="29" t="s">
        <v>669</v>
      </c>
      <c r="F175" s="30" t="s">
        <v>109</v>
      </c>
      <c r="G175" s="31">
        <v>10.8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83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56</v>
      </c>
      <c r="E176" s="34" t="s">
        <v>670</v>
      </c>
    </row>
    <row r="177" spans="1:16" ht="12.75" customHeight="1" x14ac:dyDescent="0.2">
      <c r="A177" s="33" t="s">
        <v>58</v>
      </c>
      <c r="E177" s="35" t="s">
        <v>671</v>
      </c>
    </row>
    <row r="178" spans="1:16" ht="12.75" customHeight="1" x14ac:dyDescent="0.2">
      <c r="E178" s="34" t="s">
        <v>60</v>
      </c>
    </row>
    <row r="179" spans="1:16" ht="12.75" customHeight="1" x14ac:dyDescent="0.2">
      <c r="A179" t="s">
        <v>51</v>
      </c>
      <c r="B179" s="10" t="s">
        <v>238</v>
      </c>
      <c r="C179" s="10" t="s">
        <v>614</v>
      </c>
      <c r="D179" t="s">
        <v>49</v>
      </c>
      <c r="E179" s="29" t="s">
        <v>615</v>
      </c>
      <c r="F179" s="30" t="s">
        <v>109</v>
      </c>
      <c r="G179" s="31">
        <v>14.4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83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56</v>
      </c>
      <c r="E180" s="34" t="s">
        <v>670</v>
      </c>
    </row>
    <row r="181" spans="1:16" ht="12.75" customHeight="1" x14ac:dyDescent="0.2">
      <c r="A181" s="33" t="s">
        <v>58</v>
      </c>
      <c r="E181" s="35" t="s">
        <v>672</v>
      </c>
    </row>
    <row r="182" spans="1:16" ht="12.75" customHeight="1" x14ac:dyDescent="0.2">
      <c r="E182" s="34" t="s">
        <v>60</v>
      </c>
    </row>
    <row r="183" spans="1:16" ht="12.75" customHeight="1" x14ac:dyDescent="0.2">
      <c r="A183" t="s">
        <v>51</v>
      </c>
      <c r="B183" s="10" t="s">
        <v>242</v>
      </c>
      <c r="C183" s="10" t="s">
        <v>673</v>
      </c>
      <c r="D183" t="s">
        <v>49</v>
      </c>
      <c r="E183" s="29" t="s">
        <v>674</v>
      </c>
      <c r="F183" s="30" t="s">
        <v>130</v>
      </c>
      <c r="G183" s="31">
        <v>3.8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83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56</v>
      </c>
      <c r="E184" s="34" t="s">
        <v>57</v>
      </c>
    </row>
    <row r="185" spans="1:16" ht="12.75" customHeight="1" x14ac:dyDescent="0.2">
      <c r="A185" s="33" t="s">
        <v>58</v>
      </c>
      <c r="E185" s="35" t="s">
        <v>675</v>
      </c>
    </row>
    <row r="186" spans="1:16" ht="12.75" customHeight="1" x14ac:dyDescent="0.2">
      <c r="E186" s="34" t="s">
        <v>60</v>
      </c>
    </row>
    <row r="187" spans="1:16" ht="12.75" customHeight="1" x14ac:dyDescent="0.2">
      <c r="A187" t="s">
        <v>51</v>
      </c>
      <c r="B187" s="10" t="s">
        <v>248</v>
      </c>
      <c r="C187" s="10" t="s">
        <v>676</v>
      </c>
      <c r="D187" t="s">
        <v>49</v>
      </c>
      <c r="E187" s="29" t="s">
        <v>677</v>
      </c>
      <c r="F187" s="30" t="s">
        <v>678</v>
      </c>
      <c r="G187" s="31">
        <v>80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83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56</v>
      </c>
      <c r="E188" s="34" t="s">
        <v>57</v>
      </c>
    </row>
    <row r="189" spans="1:16" ht="12.75" customHeight="1" x14ac:dyDescent="0.2">
      <c r="A189" s="33" t="s">
        <v>58</v>
      </c>
      <c r="E189" s="35" t="s">
        <v>679</v>
      </c>
    </row>
    <row r="190" spans="1:16" ht="12.75" customHeight="1" x14ac:dyDescent="0.2">
      <c r="E190" s="34" t="s">
        <v>60</v>
      </c>
    </row>
    <row r="191" spans="1:16" ht="12.75" customHeight="1" x14ac:dyDescent="0.2">
      <c r="A191" t="s">
        <v>51</v>
      </c>
      <c r="B191" s="10" t="s">
        <v>251</v>
      </c>
      <c r="C191" s="10" t="s">
        <v>668</v>
      </c>
      <c r="D191" t="s">
        <v>49</v>
      </c>
      <c r="E191" s="29" t="s">
        <v>680</v>
      </c>
      <c r="F191" s="30" t="s">
        <v>109</v>
      </c>
      <c r="G191" s="31">
        <v>6.72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83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681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256</v>
      </c>
      <c r="C195" s="10" t="s">
        <v>344</v>
      </c>
      <c r="D195" t="s">
        <v>49</v>
      </c>
      <c r="E195" s="29" t="s">
        <v>345</v>
      </c>
      <c r="F195" s="30" t="s">
        <v>109</v>
      </c>
      <c r="G195" s="31">
        <v>31.651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83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682</v>
      </c>
    </row>
    <row r="197" spans="1:16" ht="12.75" customHeight="1" x14ac:dyDescent="0.2">
      <c r="A197" s="33" t="s">
        <v>58</v>
      </c>
      <c r="E197" s="35" t="s">
        <v>683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260</v>
      </c>
      <c r="C199" s="10" t="s">
        <v>684</v>
      </c>
      <c r="D199" t="s">
        <v>49</v>
      </c>
      <c r="E199" s="29" t="s">
        <v>685</v>
      </c>
      <c r="F199" s="30" t="s">
        <v>109</v>
      </c>
      <c r="G199" s="31">
        <v>7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83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686</v>
      </c>
    </row>
    <row r="201" spans="1:16" ht="12.75" customHeight="1" x14ac:dyDescent="0.2">
      <c r="A201" s="33" t="s">
        <v>58</v>
      </c>
      <c r="E201" s="35" t="s">
        <v>687</v>
      </c>
    </row>
    <row r="202" spans="1:16" ht="12.75" customHeight="1" x14ac:dyDescent="0.2">
      <c r="E202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559</v>
      </c>
      <c r="M3" s="36">
        <f>Rekapitulace!C19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559</v>
      </c>
      <c r="D4" s="5"/>
      <c r="E4" s="23" t="s">
        <v>560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COUNTIFS(L8:L202,"=0",A8:A202,"P")+COUNTIFS(L8:L202,"",A8:A202,"P")+SUM(Q8:Q202)</f>
        <v>48</v>
      </c>
    </row>
    <row r="8" spans="1:20" ht="12.75" customHeight="1" x14ac:dyDescent="0.2">
      <c r="A8" t="s">
        <v>45</v>
      </c>
      <c r="C8" s="24" t="s">
        <v>690</v>
      </c>
      <c r="E8" s="26" t="s">
        <v>691</v>
      </c>
      <c r="J8" s="25">
        <f>0+J9+J34+J75+J108+J189</f>
        <v>0</v>
      </c>
      <c r="K8" s="25">
        <f>0+K9+K34+K75+K108+K189</f>
        <v>0</v>
      </c>
      <c r="L8" s="25">
        <f>0+L9+L34+L75+L108+L189</f>
        <v>0</v>
      </c>
      <c r="M8" s="25">
        <f>0+M9+M34+M75+M108+M189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0+L10+L14+L18+L22+L26+L30</f>
        <v>0</v>
      </c>
      <c r="M9" s="27">
        <f>0+M10+M14+M18+M22+M26+M30</f>
        <v>0</v>
      </c>
    </row>
    <row r="10" spans="1:20" ht="12.75" customHeight="1" x14ac:dyDescent="0.2">
      <c r="A10" t="s">
        <v>51</v>
      </c>
      <c r="B10" s="10" t="s">
        <v>49</v>
      </c>
      <c r="C10" s="10" t="s">
        <v>565</v>
      </c>
      <c r="D10" t="s">
        <v>49</v>
      </c>
      <c r="E10" s="29" t="s">
        <v>566</v>
      </c>
      <c r="F10" s="30" t="s">
        <v>100</v>
      </c>
      <c r="G10" s="31">
        <v>12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692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568</v>
      </c>
      <c r="D14" t="s">
        <v>49</v>
      </c>
      <c r="E14" s="29" t="s">
        <v>569</v>
      </c>
      <c r="F14" s="30" t="s">
        <v>570</v>
      </c>
      <c r="G14" s="31">
        <v>1.1000000000000001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567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572</v>
      </c>
      <c r="D18" t="s">
        <v>49</v>
      </c>
      <c r="E18" s="29" t="s">
        <v>573</v>
      </c>
      <c r="F18" s="30" t="s">
        <v>54</v>
      </c>
      <c r="G18" s="31">
        <v>2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643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574</v>
      </c>
      <c r="D22" t="s">
        <v>49</v>
      </c>
      <c r="E22" s="29" t="s">
        <v>575</v>
      </c>
      <c r="F22" s="30" t="s">
        <v>100</v>
      </c>
      <c r="G22" s="31">
        <v>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643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576</v>
      </c>
      <c r="D26" t="s">
        <v>49</v>
      </c>
      <c r="E26" s="29" t="s">
        <v>577</v>
      </c>
      <c r="F26" s="30" t="s">
        <v>109</v>
      </c>
      <c r="G26" s="31">
        <v>2184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578</v>
      </c>
    </row>
    <row r="28" spans="1:16" ht="12.75" customHeight="1" x14ac:dyDescent="0.2">
      <c r="A28" s="33" t="s">
        <v>58</v>
      </c>
      <c r="E28" s="35" t="s">
        <v>356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579</v>
      </c>
      <c r="D30" t="s">
        <v>49</v>
      </c>
      <c r="E30" s="29" t="s">
        <v>577</v>
      </c>
      <c r="F30" s="30" t="s">
        <v>82</v>
      </c>
      <c r="G30" s="31">
        <v>602.58399999999995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580</v>
      </c>
    </row>
    <row r="32" spans="1:16" ht="12.75" customHeight="1" x14ac:dyDescent="0.2">
      <c r="A32" s="33" t="s">
        <v>58</v>
      </c>
      <c r="E32" s="35" t="s">
        <v>693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48</v>
      </c>
      <c r="C34" s="11" t="s">
        <v>49</v>
      </c>
      <c r="E34" s="28" t="s">
        <v>105</v>
      </c>
      <c r="J34" s="27">
        <f>0</f>
        <v>0</v>
      </c>
      <c r="K34" s="27">
        <f>0</f>
        <v>0</v>
      </c>
      <c r="L34" s="27">
        <f>0+L35+L39+L43+L47+L51+L55+L59+L63+L67+L71</f>
        <v>0</v>
      </c>
      <c r="M34" s="27">
        <f>0+M35+M39+M43+M47+M51+M55+M59+M63+M67+M71</f>
        <v>0</v>
      </c>
    </row>
    <row r="35" spans="1:16" ht="12.75" customHeight="1" x14ac:dyDescent="0.2">
      <c r="A35" t="s">
        <v>51</v>
      </c>
      <c r="B35" s="10" t="s">
        <v>69</v>
      </c>
      <c r="C35" s="10" t="s">
        <v>694</v>
      </c>
      <c r="D35" t="s">
        <v>49</v>
      </c>
      <c r="E35" s="29" t="s">
        <v>695</v>
      </c>
      <c r="F35" s="30" t="s">
        <v>109</v>
      </c>
      <c r="G35" s="31">
        <v>252.48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696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69</v>
      </c>
      <c r="C39" s="10" t="s">
        <v>586</v>
      </c>
      <c r="D39" t="s">
        <v>49</v>
      </c>
      <c r="E39" s="29" t="s">
        <v>587</v>
      </c>
      <c r="F39" s="30" t="s">
        <v>109</v>
      </c>
      <c r="G39" s="31">
        <v>103.761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83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697</v>
      </c>
    </row>
    <row r="41" spans="1:16" ht="12.75" customHeight="1" x14ac:dyDescent="0.2">
      <c r="A41" s="33" t="s">
        <v>58</v>
      </c>
      <c r="E41" s="35" t="s">
        <v>698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101</v>
      </c>
      <c r="C43" s="10" t="s">
        <v>586</v>
      </c>
      <c r="D43" t="s">
        <v>114</v>
      </c>
      <c r="E43" s="29" t="s">
        <v>587</v>
      </c>
      <c r="F43" s="30" t="s">
        <v>109</v>
      </c>
      <c r="G43" s="31">
        <v>103.761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697</v>
      </c>
    </row>
    <row r="45" spans="1:16" ht="12.75" customHeight="1" x14ac:dyDescent="0.2">
      <c r="A45" s="33" t="s">
        <v>58</v>
      </c>
      <c r="E45" s="35" t="s">
        <v>698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101</v>
      </c>
      <c r="C47" s="10" t="s">
        <v>582</v>
      </c>
      <c r="D47" t="s">
        <v>49</v>
      </c>
      <c r="E47" s="29" t="s">
        <v>583</v>
      </c>
      <c r="F47" s="30" t="s">
        <v>109</v>
      </c>
      <c r="G47" s="31">
        <v>394.5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699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106</v>
      </c>
      <c r="C51" s="10" t="s">
        <v>590</v>
      </c>
      <c r="D51" t="s">
        <v>49</v>
      </c>
      <c r="E51" s="29" t="s">
        <v>591</v>
      </c>
      <c r="F51" s="30" t="s">
        <v>109</v>
      </c>
      <c r="G51" s="31">
        <v>140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592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110</v>
      </c>
      <c r="C55" s="10" t="s">
        <v>115</v>
      </c>
      <c r="D55" t="s">
        <v>49</v>
      </c>
      <c r="E55" s="29" t="s">
        <v>116</v>
      </c>
      <c r="F55" s="30" t="s">
        <v>109</v>
      </c>
      <c r="G55" s="31">
        <v>2004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83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700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51</v>
      </c>
      <c r="B59" s="10" t="s">
        <v>114</v>
      </c>
      <c r="C59" s="10" t="s">
        <v>596</v>
      </c>
      <c r="D59" t="s">
        <v>49</v>
      </c>
      <c r="E59" s="29" t="s">
        <v>597</v>
      </c>
      <c r="F59" s="30" t="s">
        <v>109</v>
      </c>
      <c r="G59" s="31">
        <v>40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83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701</v>
      </c>
    </row>
    <row r="61" spans="1:16" ht="12.75" customHeight="1" x14ac:dyDescent="0.2">
      <c r="A61" s="33" t="s">
        <v>58</v>
      </c>
      <c r="E61" s="35" t="s">
        <v>702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51</v>
      </c>
      <c r="B63" s="10" t="s">
        <v>120</v>
      </c>
      <c r="C63" s="10" t="s">
        <v>703</v>
      </c>
      <c r="D63" t="s">
        <v>49</v>
      </c>
      <c r="E63" s="29" t="s">
        <v>704</v>
      </c>
      <c r="F63" s="30" t="s">
        <v>130</v>
      </c>
      <c r="G63" s="31">
        <v>21.1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83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600</v>
      </c>
    </row>
    <row r="65" spans="1:16" ht="12.75" customHeight="1" x14ac:dyDescent="0.2">
      <c r="A65" s="33" t="s">
        <v>58</v>
      </c>
      <c r="E65" s="35" t="s">
        <v>601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51</v>
      </c>
      <c r="B67" s="10" t="s">
        <v>123</v>
      </c>
      <c r="C67" s="10" t="s">
        <v>614</v>
      </c>
      <c r="D67" t="s">
        <v>49</v>
      </c>
      <c r="E67" s="29" t="s">
        <v>615</v>
      </c>
      <c r="F67" s="30" t="s">
        <v>109</v>
      </c>
      <c r="G67" s="31">
        <v>262.48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616</v>
      </c>
    </row>
    <row r="69" spans="1:16" ht="12.75" customHeight="1" x14ac:dyDescent="0.2">
      <c r="A69" s="33" t="s">
        <v>58</v>
      </c>
      <c r="E69" s="35" t="s">
        <v>595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51</v>
      </c>
      <c r="B71" s="10" t="s">
        <v>123</v>
      </c>
      <c r="C71" s="10" t="s">
        <v>316</v>
      </c>
      <c r="D71" t="s">
        <v>49</v>
      </c>
      <c r="E71" s="29" t="s">
        <v>317</v>
      </c>
      <c r="F71" s="30" t="s">
        <v>109</v>
      </c>
      <c r="G71" s="31">
        <v>60.84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83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612</v>
      </c>
    </row>
    <row r="73" spans="1:16" ht="12.75" customHeight="1" x14ac:dyDescent="0.2">
      <c r="A73" s="33" t="s">
        <v>58</v>
      </c>
      <c r="E73" s="35" t="s">
        <v>613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48</v>
      </c>
      <c r="C75" s="11" t="s">
        <v>93</v>
      </c>
      <c r="E75" s="28" t="s">
        <v>119</v>
      </c>
      <c r="J75" s="27">
        <f>0</f>
        <v>0</v>
      </c>
      <c r="K75" s="27">
        <f>0</f>
        <v>0</v>
      </c>
      <c r="L75" s="27">
        <f>0+L76+L80+L84+L88+L92+L96+L100+L104</f>
        <v>0</v>
      </c>
      <c r="M75" s="27">
        <f>0+M76+M80+M84+M88+M92+M96+M100+M104</f>
        <v>0</v>
      </c>
    </row>
    <row r="76" spans="1:16" ht="12.75" customHeight="1" x14ac:dyDescent="0.2">
      <c r="A76" t="s">
        <v>51</v>
      </c>
      <c r="B76" s="10" t="s">
        <v>127</v>
      </c>
      <c r="C76" s="10" t="s">
        <v>391</v>
      </c>
      <c r="D76" t="s">
        <v>49</v>
      </c>
      <c r="E76" s="29" t="s">
        <v>392</v>
      </c>
      <c r="F76" s="30" t="s">
        <v>130</v>
      </c>
      <c r="G76" s="31">
        <v>379.4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83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57</v>
      </c>
    </row>
    <row r="78" spans="1:16" ht="12.75" customHeight="1" x14ac:dyDescent="0.2">
      <c r="A78" s="33" t="s">
        <v>58</v>
      </c>
      <c r="E78" s="35" t="s">
        <v>705</v>
      </c>
    </row>
    <row r="79" spans="1:16" ht="12.75" customHeight="1" x14ac:dyDescent="0.2">
      <c r="E79" s="34" t="s">
        <v>60</v>
      </c>
    </row>
    <row r="80" spans="1:16" ht="12.75" customHeight="1" x14ac:dyDescent="0.2">
      <c r="A80" t="s">
        <v>51</v>
      </c>
      <c r="B80" s="10" t="s">
        <v>133</v>
      </c>
      <c r="C80" s="10" t="s">
        <v>706</v>
      </c>
      <c r="D80" t="s">
        <v>49</v>
      </c>
      <c r="E80" s="29" t="s">
        <v>707</v>
      </c>
      <c r="F80" s="30" t="s">
        <v>117</v>
      </c>
      <c r="G80" s="31">
        <v>637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83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57</v>
      </c>
    </row>
    <row r="82" spans="1:16" ht="12.75" customHeight="1" x14ac:dyDescent="0.2">
      <c r="A82" s="33" t="s">
        <v>58</v>
      </c>
      <c r="E82" s="35" t="s">
        <v>708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51</v>
      </c>
      <c r="B84" s="10" t="s">
        <v>139</v>
      </c>
      <c r="C84" s="10" t="s">
        <v>470</v>
      </c>
      <c r="D84" t="s">
        <v>49</v>
      </c>
      <c r="E84" s="29" t="s">
        <v>471</v>
      </c>
      <c r="F84" s="30" t="s">
        <v>117</v>
      </c>
      <c r="G84" s="31">
        <v>637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83</v>
      </c>
      <c r="O84">
        <f>(M84*21)/100</f>
        <v>0</v>
      </c>
      <c r="P84" t="s">
        <v>27</v>
      </c>
    </row>
    <row r="85" spans="1:16" ht="12.75" customHeight="1" x14ac:dyDescent="0.2">
      <c r="A85" s="33" t="s">
        <v>56</v>
      </c>
      <c r="E85" s="34" t="s">
        <v>57</v>
      </c>
    </row>
    <row r="86" spans="1:16" ht="12.75" customHeight="1" x14ac:dyDescent="0.2">
      <c r="A86" s="33" t="s">
        <v>58</v>
      </c>
      <c r="E86" s="35" t="s">
        <v>708</v>
      </c>
    </row>
    <row r="87" spans="1:16" ht="12.75" customHeight="1" x14ac:dyDescent="0.2">
      <c r="E87" s="34" t="s">
        <v>60</v>
      </c>
    </row>
    <row r="88" spans="1:16" ht="12.75" customHeight="1" x14ac:dyDescent="0.2">
      <c r="A88" t="s">
        <v>51</v>
      </c>
      <c r="B88" s="10" t="s">
        <v>144</v>
      </c>
      <c r="C88" s="10" t="s">
        <v>478</v>
      </c>
      <c r="D88" t="s">
        <v>49</v>
      </c>
      <c r="E88" s="29" t="s">
        <v>479</v>
      </c>
      <c r="F88" s="30" t="s">
        <v>109</v>
      </c>
      <c r="G88" s="31">
        <v>86.12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83</v>
      </c>
      <c r="O88">
        <f>(M88*21)/100</f>
        <v>0</v>
      </c>
      <c r="P88" t="s">
        <v>27</v>
      </c>
    </row>
    <row r="89" spans="1:16" ht="12.75" customHeight="1" x14ac:dyDescent="0.2">
      <c r="A89" s="33" t="s">
        <v>56</v>
      </c>
      <c r="E89" s="34" t="s">
        <v>57</v>
      </c>
    </row>
    <row r="90" spans="1:16" ht="12.75" customHeight="1" x14ac:dyDescent="0.2">
      <c r="A90" s="33" t="s">
        <v>58</v>
      </c>
      <c r="E90" s="35" t="s">
        <v>709</v>
      </c>
    </row>
    <row r="91" spans="1:16" ht="12.75" customHeight="1" x14ac:dyDescent="0.2">
      <c r="E91" s="34" t="s">
        <v>60</v>
      </c>
    </row>
    <row r="92" spans="1:16" ht="12.75" customHeight="1" x14ac:dyDescent="0.2">
      <c r="A92" t="s">
        <v>51</v>
      </c>
      <c r="B92" s="10" t="s">
        <v>150</v>
      </c>
      <c r="C92" s="10" t="s">
        <v>710</v>
      </c>
      <c r="D92" t="s">
        <v>49</v>
      </c>
      <c r="E92" s="29" t="s">
        <v>711</v>
      </c>
      <c r="F92" s="30" t="s">
        <v>117</v>
      </c>
      <c r="G92" s="31">
        <v>1678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712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154</v>
      </c>
      <c r="C96" s="10" t="s">
        <v>713</v>
      </c>
      <c r="D96" t="s">
        <v>49</v>
      </c>
      <c r="E96" s="29" t="s">
        <v>714</v>
      </c>
      <c r="F96" s="30" t="s">
        <v>109</v>
      </c>
      <c r="G96" s="31">
        <v>57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715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51</v>
      </c>
      <c r="B100" s="10" t="s">
        <v>158</v>
      </c>
      <c r="C100" s="10" t="s">
        <v>710</v>
      </c>
      <c r="D100" t="s">
        <v>114</v>
      </c>
      <c r="E100" s="29" t="s">
        <v>711</v>
      </c>
      <c r="F100" s="30" t="s">
        <v>117</v>
      </c>
      <c r="G100" s="31">
        <v>1678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83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56</v>
      </c>
      <c r="E101" s="34" t="s">
        <v>57</v>
      </c>
    </row>
    <row r="102" spans="1:16" ht="12.75" customHeight="1" x14ac:dyDescent="0.2">
      <c r="A102" s="33" t="s">
        <v>58</v>
      </c>
      <c r="E102" s="35" t="s">
        <v>712</v>
      </c>
    </row>
    <row r="103" spans="1:16" ht="12.75" customHeight="1" x14ac:dyDescent="0.2">
      <c r="E103" s="34" t="s">
        <v>60</v>
      </c>
    </row>
    <row r="104" spans="1:16" ht="12.75" customHeight="1" x14ac:dyDescent="0.2">
      <c r="A104" t="s">
        <v>51</v>
      </c>
      <c r="B104" s="10" t="s">
        <v>162</v>
      </c>
      <c r="C104" s="10" t="s">
        <v>716</v>
      </c>
      <c r="D104" t="s">
        <v>49</v>
      </c>
      <c r="E104" s="29" t="s">
        <v>717</v>
      </c>
      <c r="F104" s="30" t="s">
        <v>109</v>
      </c>
      <c r="G104" s="31">
        <v>81.680000000000007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83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56</v>
      </c>
      <c r="E105" s="34" t="s">
        <v>57</v>
      </c>
    </row>
    <row r="106" spans="1:16" ht="12.75" customHeight="1" x14ac:dyDescent="0.2">
      <c r="A106" s="33" t="s">
        <v>58</v>
      </c>
      <c r="E106" s="35" t="s">
        <v>718</v>
      </c>
    </row>
    <row r="107" spans="1:16" ht="12.75" customHeight="1" x14ac:dyDescent="0.2">
      <c r="E107" s="34" t="s">
        <v>60</v>
      </c>
    </row>
    <row r="108" spans="1:16" ht="12.75" customHeight="1" x14ac:dyDescent="0.2">
      <c r="A108" t="s">
        <v>48</v>
      </c>
      <c r="C108" s="11" t="s">
        <v>101</v>
      </c>
      <c r="E108" s="28" t="s">
        <v>631</v>
      </c>
      <c r="J108" s="27">
        <f>0</f>
        <v>0</v>
      </c>
      <c r="K108" s="27">
        <f>0</f>
        <v>0</v>
      </c>
      <c r="L108" s="27">
        <f>0+L109+L113+L117+L121+L125+L129+L133+L137+L141+L145+L149+L153+L157+L161+L165+L169+L173+L177+L181+L185</f>
        <v>0</v>
      </c>
      <c r="M108" s="27">
        <f>0+M109+M113+M117+M121+M125+M129+M133+M137+M141+M145+M149+M153+M157+M161+M165+M169+M173+M177+M181+M185</f>
        <v>0</v>
      </c>
    </row>
    <row r="109" spans="1:16" ht="12.75" customHeight="1" x14ac:dyDescent="0.2">
      <c r="A109" t="s">
        <v>51</v>
      </c>
      <c r="B109" s="10" t="s">
        <v>166</v>
      </c>
      <c r="C109" s="10" t="s">
        <v>719</v>
      </c>
      <c r="D109" t="s">
        <v>49</v>
      </c>
      <c r="E109" s="29" t="s">
        <v>720</v>
      </c>
      <c r="F109" s="30" t="s">
        <v>54</v>
      </c>
      <c r="G109" s="31">
        <v>4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83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57</v>
      </c>
    </row>
    <row r="111" spans="1:16" ht="12.75" customHeight="1" x14ac:dyDescent="0.2">
      <c r="A111" s="33" t="s">
        <v>58</v>
      </c>
      <c r="E111" s="35" t="s">
        <v>721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51</v>
      </c>
      <c r="B113" s="10" t="s">
        <v>170</v>
      </c>
      <c r="C113" s="10" t="s">
        <v>641</v>
      </c>
      <c r="D113" t="s">
        <v>49</v>
      </c>
      <c r="E113" s="29" t="s">
        <v>642</v>
      </c>
      <c r="F113" s="30" t="s">
        <v>54</v>
      </c>
      <c r="G113" s="31">
        <v>5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83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57</v>
      </c>
    </row>
    <row r="115" spans="1:16" ht="12.75" customHeight="1" x14ac:dyDescent="0.2">
      <c r="A115" s="33" t="s">
        <v>58</v>
      </c>
      <c r="E115" s="35" t="s">
        <v>722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51</v>
      </c>
      <c r="B117" s="10" t="s">
        <v>174</v>
      </c>
      <c r="C117" s="10" t="s">
        <v>723</v>
      </c>
      <c r="D117" t="s">
        <v>49</v>
      </c>
      <c r="E117" s="29" t="s">
        <v>724</v>
      </c>
      <c r="F117" s="30" t="s">
        <v>54</v>
      </c>
      <c r="G117" s="31">
        <v>1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83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56</v>
      </c>
      <c r="E118" s="34" t="s">
        <v>57</v>
      </c>
    </row>
    <row r="119" spans="1:16" ht="12.75" customHeight="1" x14ac:dyDescent="0.2">
      <c r="A119" s="33" t="s">
        <v>58</v>
      </c>
      <c r="E119" s="35" t="s">
        <v>567</v>
      </c>
    </row>
    <row r="120" spans="1:16" ht="12.75" customHeight="1" x14ac:dyDescent="0.2">
      <c r="E120" s="34" t="s">
        <v>60</v>
      </c>
    </row>
    <row r="121" spans="1:16" ht="12.75" customHeight="1" x14ac:dyDescent="0.2">
      <c r="A121" t="s">
        <v>51</v>
      </c>
      <c r="B121" s="10" t="s">
        <v>174</v>
      </c>
      <c r="C121" s="10" t="s">
        <v>644</v>
      </c>
      <c r="D121" t="s">
        <v>49</v>
      </c>
      <c r="E121" s="29" t="s">
        <v>645</v>
      </c>
      <c r="F121" s="30" t="s">
        <v>54</v>
      </c>
      <c r="G121" s="31">
        <v>10</v>
      </c>
      <c r="H121" s="30">
        <v>0</v>
      </c>
      <c r="I121" s="30">
        <f>ROUND(G121*H121,6)</f>
        <v>0</v>
      </c>
      <c r="L121" s="32">
        <v>0</v>
      </c>
      <c r="M121" s="27">
        <f>ROUND(ROUND(L121,2)*ROUND(G121,3),2)</f>
        <v>0</v>
      </c>
      <c r="N121" s="30" t="s">
        <v>83</v>
      </c>
      <c r="O121">
        <f>(M121*21)/100</f>
        <v>0</v>
      </c>
      <c r="P121" t="s">
        <v>27</v>
      </c>
    </row>
    <row r="122" spans="1:16" ht="12.75" customHeight="1" x14ac:dyDescent="0.2">
      <c r="A122" s="33" t="s">
        <v>56</v>
      </c>
      <c r="E122" s="34" t="s">
        <v>57</v>
      </c>
    </row>
    <row r="123" spans="1:16" ht="12.75" customHeight="1" x14ac:dyDescent="0.2">
      <c r="A123" s="33" t="s">
        <v>58</v>
      </c>
      <c r="E123" s="35" t="s">
        <v>725</v>
      </c>
    </row>
    <row r="124" spans="1:16" ht="12.75" customHeight="1" x14ac:dyDescent="0.2">
      <c r="E124" s="34" t="s">
        <v>60</v>
      </c>
    </row>
    <row r="125" spans="1:16" ht="12.75" customHeight="1" x14ac:dyDescent="0.2">
      <c r="A125" t="s">
        <v>51</v>
      </c>
      <c r="B125" s="10" t="s">
        <v>156</v>
      </c>
      <c r="C125" s="10" t="s">
        <v>647</v>
      </c>
      <c r="D125" t="s">
        <v>49</v>
      </c>
      <c r="E125" s="29" t="s">
        <v>648</v>
      </c>
      <c r="F125" s="30" t="s">
        <v>54</v>
      </c>
      <c r="G125" s="31">
        <v>125</v>
      </c>
      <c r="H125" s="30">
        <v>0</v>
      </c>
      <c r="I125" s="30">
        <f>ROUND(G125*H125,6)</f>
        <v>0</v>
      </c>
      <c r="L125" s="32">
        <v>0</v>
      </c>
      <c r="M125" s="27">
        <f>ROUND(ROUND(L125,2)*ROUND(G125,3),2)</f>
        <v>0</v>
      </c>
      <c r="N125" s="30" t="s">
        <v>83</v>
      </c>
      <c r="O125">
        <f>(M125*21)/100</f>
        <v>0</v>
      </c>
      <c r="P125" t="s">
        <v>27</v>
      </c>
    </row>
    <row r="126" spans="1:16" ht="12.75" customHeight="1" x14ac:dyDescent="0.2">
      <c r="A126" s="33" t="s">
        <v>56</v>
      </c>
      <c r="E126" s="34" t="s">
        <v>57</v>
      </c>
    </row>
    <row r="127" spans="1:16" ht="12.75" customHeight="1" x14ac:dyDescent="0.2">
      <c r="A127" s="33" t="s">
        <v>58</v>
      </c>
      <c r="E127" s="35" t="s">
        <v>726</v>
      </c>
    </row>
    <row r="128" spans="1:16" ht="12.75" customHeight="1" x14ac:dyDescent="0.2">
      <c r="E128" s="34" t="s">
        <v>60</v>
      </c>
    </row>
    <row r="129" spans="1:16" ht="12.75" customHeight="1" x14ac:dyDescent="0.2">
      <c r="A129" t="s">
        <v>51</v>
      </c>
      <c r="B129" s="10" t="s">
        <v>182</v>
      </c>
      <c r="C129" s="10" t="s">
        <v>650</v>
      </c>
      <c r="D129" t="s">
        <v>49</v>
      </c>
      <c r="E129" s="29" t="s">
        <v>651</v>
      </c>
      <c r="F129" s="30" t="s">
        <v>109</v>
      </c>
      <c r="G129" s="31">
        <v>18.600000000000001</v>
      </c>
      <c r="H129" s="30">
        <v>0</v>
      </c>
      <c r="I129" s="30">
        <f>ROUND(G129*H129,6)</f>
        <v>0</v>
      </c>
      <c r="L129" s="32">
        <v>0</v>
      </c>
      <c r="M129" s="27">
        <f>ROUND(ROUND(L129,2)*ROUND(G129,3),2)</f>
        <v>0</v>
      </c>
      <c r="N129" s="30" t="s">
        <v>83</v>
      </c>
      <c r="O129">
        <f>(M129*21)/100</f>
        <v>0</v>
      </c>
      <c r="P129" t="s">
        <v>27</v>
      </c>
    </row>
    <row r="130" spans="1:16" ht="12.75" customHeight="1" x14ac:dyDescent="0.2">
      <c r="A130" s="33" t="s">
        <v>56</v>
      </c>
      <c r="E130" s="34" t="s">
        <v>57</v>
      </c>
    </row>
    <row r="131" spans="1:16" ht="12.75" customHeight="1" x14ac:dyDescent="0.2">
      <c r="A131" s="33" t="s">
        <v>58</v>
      </c>
      <c r="E131" s="35" t="s">
        <v>727</v>
      </c>
    </row>
    <row r="132" spans="1:16" ht="12.75" customHeight="1" x14ac:dyDescent="0.2">
      <c r="E132" s="34" t="s">
        <v>60</v>
      </c>
    </row>
    <row r="133" spans="1:16" ht="12.75" customHeight="1" x14ac:dyDescent="0.2">
      <c r="A133" t="s">
        <v>51</v>
      </c>
      <c r="B133" s="10" t="s">
        <v>187</v>
      </c>
      <c r="C133" s="10" t="s">
        <v>728</v>
      </c>
      <c r="D133" t="s">
        <v>49</v>
      </c>
      <c r="E133" s="29" t="s">
        <v>729</v>
      </c>
      <c r="F133" s="30" t="s">
        <v>130</v>
      </c>
      <c r="G133" s="31">
        <v>142</v>
      </c>
      <c r="H133" s="30">
        <v>0</v>
      </c>
      <c r="I133" s="30">
        <f>ROUND(G133*H133,6)</f>
        <v>0</v>
      </c>
      <c r="L133" s="32">
        <v>0</v>
      </c>
      <c r="M133" s="27">
        <f>ROUND(ROUND(L133,2)*ROUND(G133,3),2)</f>
        <v>0</v>
      </c>
      <c r="N133" s="30" t="s">
        <v>83</v>
      </c>
      <c r="O133">
        <f>(M133*21)/100</f>
        <v>0</v>
      </c>
      <c r="P133" t="s">
        <v>27</v>
      </c>
    </row>
    <row r="134" spans="1:16" ht="12.75" customHeight="1" x14ac:dyDescent="0.2">
      <c r="A134" s="33" t="s">
        <v>56</v>
      </c>
      <c r="E134" s="34" t="s">
        <v>57</v>
      </c>
    </row>
    <row r="135" spans="1:16" ht="12.75" customHeight="1" x14ac:dyDescent="0.2">
      <c r="A135" s="33" t="s">
        <v>58</v>
      </c>
      <c r="E135" s="35" t="s">
        <v>730</v>
      </c>
    </row>
    <row r="136" spans="1:16" ht="12.75" customHeight="1" x14ac:dyDescent="0.2">
      <c r="E136" s="34" t="s">
        <v>60</v>
      </c>
    </row>
    <row r="137" spans="1:16" ht="12.75" customHeight="1" x14ac:dyDescent="0.2">
      <c r="A137" t="s">
        <v>51</v>
      </c>
      <c r="B137" s="10" t="s">
        <v>192</v>
      </c>
      <c r="C137" s="10" t="s">
        <v>731</v>
      </c>
      <c r="D137" t="s">
        <v>49</v>
      </c>
      <c r="E137" s="29" t="s">
        <v>732</v>
      </c>
      <c r="F137" s="30" t="s">
        <v>130</v>
      </c>
      <c r="G137" s="31">
        <v>6</v>
      </c>
      <c r="H137" s="30">
        <v>0</v>
      </c>
      <c r="I137" s="30">
        <f>ROUND(G137*H137,6)</f>
        <v>0</v>
      </c>
      <c r="L137" s="32">
        <v>0</v>
      </c>
      <c r="M137" s="27">
        <f>ROUND(ROUND(L137,2)*ROUND(G137,3),2)</f>
        <v>0</v>
      </c>
      <c r="N137" s="30" t="s">
        <v>83</v>
      </c>
      <c r="O137">
        <f>(M137*21)/100</f>
        <v>0</v>
      </c>
      <c r="P137" t="s">
        <v>27</v>
      </c>
    </row>
    <row r="138" spans="1:16" ht="12.75" customHeight="1" x14ac:dyDescent="0.2">
      <c r="A138" s="33" t="s">
        <v>56</v>
      </c>
      <c r="E138" s="34" t="s">
        <v>57</v>
      </c>
    </row>
    <row r="139" spans="1:16" ht="12.75" customHeight="1" x14ac:dyDescent="0.2">
      <c r="A139" s="33" t="s">
        <v>58</v>
      </c>
      <c r="E139" s="35" t="s">
        <v>733</v>
      </c>
    </row>
    <row r="140" spans="1:16" ht="12.75" customHeight="1" x14ac:dyDescent="0.2">
      <c r="E140" s="34" t="s">
        <v>60</v>
      </c>
    </row>
    <row r="141" spans="1:16" ht="12.75" customHeight="1" x14ac:dyDescent="0.2">
      <c r="A141" t="s">
        <v>51</v>
      </c>
      <c r="B141" s="10" t="s">
        <v>192</v>
      </c>
      <c r="C141" s="10" t="s">
        <v>340</v>
      </c>
      <c r="D141" t="s">
        <v>49</v>
      </c>
      <c r="E141" s="29" t="s">
        <v>734</v>
      </c>
      <c r="F141" s="30" t="s">
        <v>130</v>
      </c>
      <c r="G141" s="31">
        <v>44</v>
      </c>
      <c r="H141" s="30">
        <v>0</v>
      </c>
      <c r="I141" s="30">
        <f>ROUND(G141*H141,6)</f>
        <v>0</v>
      </c>
      <c r="L141" s="32">
        <v>0</v>
      </c>
      <c r="M141" s="27">
        <f>ROUND(ROUND(L141,2)*ROUND(G141,3),2)</f>
        <v>0</v>
      </c>
      <c r="N141" s="30" t="s">
        <v>83</v>
      </c>
      <c r="O141">
        <f>(M141*21)/100</f>
        <v>0</v>
      </c>
      <c r="P141" t="s">
        <v>27</v>
      </c>
    </row>
    <row r="142" spans="1:16" ht="12.75" customHeight="1" x14ac:dyDescent="0.2">
      <c r="A142" s="33" t="s">
        <v>56</v>
      </c>
      <c r="E142" s="34" t="s">
        <v>735</v>
      </c>
    </row>
    <row r="143" spans="1:16" ht="12.75" customHeight="1" x14ac:dyDescent="0.2">
      <c r="A143" s="33" t="s">
        <v>58</v>
      </c>
      <c r="E143" s="35" t="s">
        <v>736</v>
      </c>
    </row>
    <row r="144" spans="1:16" ht="12.75" customHeight="1" x14ac:dyDescent="0.2">
      <c r="E144" s="34" t="s">
        <v>60</v>
      </c>
    </row>
    <row r="145" spans="1:16" ht="12.75" customHeight="1" x14ac:dyDescent="0.2">
      <c r="A145" t="s">
        <v>51</v>
      </c>
      <c r="B145" s="10" t="s">
        <v>197</v>
      </c>
      <c r="C145" s="10" t="s">
        <v>737</v>
      </c>
      <c r="D145" t="s">
        <v>49</v>
      </c>
      <c r="E145" s="29" t="s">
        <v>738</v>
      </c>
      <c r="F145" s="30" t="s">
        <v>130</v>
      </c>
      <c r="G145" s="31">
        <v>103</v>
      </c>
      <c r="H145" s="30">
        <v>0</v>
      </c>
      <c r="I145" s="30">
        <f>ROUND(G145*H145,6)</f>
        <v>0</v>
      </c>
      <c r="L145" s="32">
        <v>0</v>
      </c>
      <c r="M145" s="27">
        <f>ROUND(ROUND(L145,2)*ROUND(G145,3),2)</f>
        <v>0</v>
      </c>
      <c r="N145" s="30" t="s">
        <v>83</v>
      </c>
      <c r="O145">
        <f>(M145*21)/100</f>
        <v>0</v>
      </c>
      <c r="P145" t="s">
        <v>27</v>
      </c>
    </row>
    <row r="146" spans="1:16" ht="12.75" customHeight="1" x14ac:dyDescent="0.2">
      <c r="A146" s="33" t="s">
        <v>56</v>
      </c>
      <c r="E146" s="34" t="s">
        <v>57</v>
      </c>
    </row>
    <row r="147" spans="1:16" ht="12.75" customHeight="1" x14ac:dyDescent="0.2">
      <c r="A147" s="33" t="s">
        <v>58</v>
      </c>
      <c r="E147" s="35" t="s">
        <v>739</v>
      </c>
    </row>
    <row r="148" spans="1:16" ht="12.75" customHeight="1" x14ac:dyDescent="0.2">
      <c r="E148" s="34" t="s">
        <v>60</v>
      </c>
    </row>
    <row r="149" spans="1:16" ht="12.75" customHeight="1" x14ac:dyDescent="0.2">
      <c r="A149" t="s">
        <v>51</v>
      </c>
      <c r="B149" s="10" t="s">
        <v>202</v>
      </c>
      <c r="C149" s="10" t="s">
        <v>638</v>
      </c>
      <c r="D149" t="s">
        <v>49</v>
      </c>
      <c r="E149" s="29" t="s">
        <v>740</v>
      </c>
      <c r="F149" s="30" t="s">
        <v>130</v>
      </c>
      <c r="G149" s="31">
        <v>22</v>
      </c>
      <c r="H149" s="30">
        <v>0</v>
      </c>
      <c r="I149" s="30">
        <f>ROUND(G149*H149,6)</f>
        <v>0</v>
      </c>
      <c r="L149" s="32">
        <v>0</v>
      </c>
      <c r="M149" s="27">
        <f>ROUND(ROUND(L149,2)*ROUND(G149,3),2)</f>
        <v>0</v>
      </c>
      <c r="N149" s="30" t="s">
        <v>83</v>
      </c>
      <c r="O149">
        <f>(M149*21)/100</f>
        <v>0</v>
      </c>
      <c r="P149" t="s">
        <v>27</v>
      </c>
    </row>
    <row r="150" spans="1:16" ht="12.75" customHeight="1" x14ac:dyDescent="0.2">
      <c r="A150" s="33" t="s">
        <v>56</v>
      </c>
      <c r="E150" s="34" t="s">
        <v>741</v>
      </c>
    </row>
    <row r="151" spans="1:16" ht="12.75" customHeight="1" x14ac:dyDescent="0.2">
      <c r="A151" s="33" t="s">
        <v>58</v>
      </c>
      <c r="E151" s="35" t="s">
        <v>742</v>
      </c>
    </row>
    <row r="152" spans="1:16" ht="12.75" customHeight="1" x14ac:dyDescent="0.2">
      <c r="E152" s="34" t="s">
        <v>60</v>
      </c>
    </row>
    <row r="153" spans="1:16" ht="12.75" customHeight="1" x14ac:dyDescent="0.2">
      <c r="A153" t="s">
        <v>51</v>
      </c>
      <c r="B153" s="10" t="s">
        <v>206</v>
      </c>
      <c r="C153" s="10" t="s">
        <v>743</v>
      </c>
      <c r="D153" t="s">
        <v>49</v>
      </c>
      <c r="E153" s="29" t="s">
        <v>744</v>
      </c>
      <c r="F153" s="30" t="s">
        <v>130</v>
      </c>
      <c r="G153" s="31">
        <v>44</v>
      </c>
      <c r="H153" s="30">
        <v>0</v>
      </c>
      <c r="I153" s="30">
        <f>ROUND(G153*H153,6)</f>
        <v>0</v>
      </c>
      <c r="L153" s="32">
        <v>0</v>
      </c>
      <c r="M153" s="27">
        <f>ROUND(ROUND(L153,2)*ROUND(G153,3),2)</f>
        <v>0</v>
      </c>
      <c r="N153" s="30" t="s">
        <v>83</v>
      </c>
      <c r="O153">
        <f>(M153*21)/100</f>
        <v>0</v>
      </c>
      <c r="P153" t="s">
        <v>27</v>
      </c>
    </row>
    <row r="154" spans="1:16" ht="12.75" customHeight="1" x14ac:dyDescent="0.2">
      <c r="A154" s="33" t="s">
        <v>56</v>
      </c>
      <c r="E154" s="34" t="s">
        <v>57</v>
      </c>
    </row>
    <row r="155" spans="1:16" ht="12.75" customHeight="1" x14ac:dyDescent="0.2">
      <c r="A155" s="33" t="s">
        <v>58</v>
      </c>
      <c r="E155" s="35" t="s">
        <v>745</v>
      </c>
    </row>
    <row r="156" spans="1:16" ht="12.75" customHeight="1" x14ac:dyDescent="0.2">
      <c r="E156" s="34" t="s">
        <v>60</v>
      </c>
    </row>
    <row r="157" spans="1:16" ht="12.75" customHeight="1" x14ac:dyDescent="0.2">
      <c r="A157" t="s">
        <v>51</v>
      </c>
      <c r="B157" s="10" t="s">
        <v>186</v>
      </c>
      <c r="C157" s="10" t="s">
        <v>746</v>
      </c>
      <c r="D157" t="s">
        <v>49</v>
      </c>
      <c r="E157" s="29" t="s">
        <v>747</v>
      </c>
      <c r="F157" s="30" t="s">
        <v>130</v>
      </c>
      <c r="G157" s="31">
        <v>103</v>
      </c>
      <c r="H157" s="30">
        <v>0</v>
      </c>
      <c r="I157" s="30">
        <f>ROUND(G157*H157,6)</f>
        <v>0</v>
      </c>
      <c r="L157" s="32">
        <v>0</v>
      </c>
      <c r="M157" s="27">
        <f>ROUND(ROUND(L157,2)*ROUND(G157,3),2)</f>
        <v>0</v>
      </c>
      <c r="N157" s="30" t="s">
        <v>83</v>
      </c>
      <c r="O157">
        <f>(M157*21)/100</f>
        <v>0</v>
      </c>
      <c r="P157" t="s">
        <v>27</v>
      </c>
    </row>
    <row r="158" spans="1:16" ht="12.75" customHeight="1" x14ac:dyDescent="0.2">
      <c r="A158" s="33" t="s">
        <v>56</v>
      </c>
      <c r="E158" s="34" t="s">
        <v>57</v>
      </c>
    </row>
    <row r="159" spans="1:16" ht="12.75" customHeight="1" x14ac:dyDescent="0.2">
      <c r="A159" s="33" t="s">
        <v>58</v>
      </c>
      <c r="E159" s="35" t="s">
        <v>739</v>
      </c>
    </row>
    <row r="160" spans="1:16" ht="12.75" customHeight="1" x14ac:dyDescent="0.2">
      <c r="E160" s="34" t="s">
        <v>60</v>
      </c>
    </row>
    <row r="161" spans="1:16" ht="12.75" customHeight="1" x14ac:dyDescent="0.2">
      <c r="A161" t="s">
        <v>51</v>
      </c>
      <c r="B161" s="10" t="s">
        <v>214</v>
      </c>
      <c r="C161" s="10" t="s">
        <v>660</v>
      </c>
      <c r="D161" t="s">
        <v>49</v>
      </c>
      <c r="E161" s="29" t="s">
        <v>661</v>
      </c>
      <c r="F161" s="30" t="s">
        <v>130</v>
      </c>
      <c r="G161" s="31">
        <v>142</v>
      </c>
      <c r="H161" s="30">
        <v>0</v>
      </c>
      <c r="I161" s="30">
        <f>ROUND(G161*H161,6)</f>
        <v>0</v>
      </c>
      <c r="L161" s="32">
        <v>0</v>
      </c>
      <c r="M161" s="27">
        <f>ROUND(ROUND(L161,2)*ROUND(G161,3),2)</f>
        <v>0</v>
      </c>
      <c r="N161" s="30" t="s">
        <v>83</v>
      </c>
      <c r="O161">
        <f>(M161*21)/100</f>
        <v>0</v>
      </c>
      <c r="P161" t="s">
        <v>27</v>
      </c>
    </row>
    <row r="162" spans="1:16" ht="12.75" customHeight="1" x14ac:dyDescent="0.2">
      <c r="A162" s="33" t="s">
        <v>56</v>
      </c>
      <c r="E162" s="34" t="s">
        <v>57</v>
      </c>
    </row>
    <row r="163" spans="1:16" ht="12.75" customHeight="1" x14ac:dyDescent="0.2">
      <c r="A163" s="33" t="s">
        <v>58</v>
      </c>
      <c r="E163" s="35" t="s">
        <v>730</v>
      </c>
    </row>
    <row r="164" spans="1:16" ht="12.75" customHeight="1" x14ac:dyDescent="0.2">
      <c r="E164" s="34" t="s">
        <v>60</v>
      </c>
    </row>
    <row r="165" spans="1:16" ht="12.75" customHeight="1" x14ac:dyDescent="0.2">
      <c r="A165" t="s">
        <v>51</v>
      </c>
      <c r="B165" s="10" t="s">
        <v>217</v>
      </c>
      <c r="C165" s="10" t="s">
        <v>662</v>
      </c>
      <c r="D165" t="s">
        <v>49</v>
      </c>
      <c r="E165" s="29" t="s">
        <v>663</v>
      </c>
      <c r="F165" s="30" t="s">
        <v>130</v>
      </c>
      <c r="G165" s="31">
        <v>289</v>
      </c>
      <c r="H165" s="30">
        <v>0</v>
      </c>
      <c r="I165" s="30">
        <f>ROUND(G165*H165,6)</f>
        <v>0</v>
      </c>
      <c r="L165" s="32">
        <v>0</v>
      </c>
      <c r="M165" s="27">
        <f>ROUND(ROUND(L165,2)*ROUND(G165,3),2)</f>
        <v>0</v>
      </c>
      <c r="N165" s="30" t="s">
        <v>83</v>
      </c>
      <c r="O165">
        <f>(M165*21)/100</f>
        <v>0</v>
      </c>
      <c r="P165" t="s">
        <v>27</v>
      </c>
    </row>
    <row r="166" spans="1:16" ht="12.75" customHeight="1" x14ac:dyDescent="0.2">
      <c r="A166" s="33" t="s">
        <v>56</v>
      </c>
      <c r="E166" s="34" t="s">
        <v>57</v>
      </c>
    </row>
    <row r="167" spans="1:16" ht="12.75" customHeight="1" x14ac:dyDescent="0.2">
      <c r="A167" s="33" t="s">
        <v>58</v>
      </c>
      <c r="E167" s="35" t="s">
        <v>748</v>
      </c>
    </row>
    <row r="168" spans="1:16" ht="12.75" customHeight="1" x14ac:dyDescent="0.2">
      <c r="E168" s="34" t="s">
        <v>60</v>
      </c>
    </row>
    <row r="169" spans="1:16" ht="12.75" customHeight="1" x14ac:dyDescent="0.2">
      <c r="A169" t="s">
        <v>51</v>
      </c>
      <c r="B169" s="10" t="s">
        <v>220</v>
      </c>
      <c r="C169" s="10" t="s">
        <v>749</v>
      </c>
      <c r="D169" t="s">
        <v>49</v>
      </c>
      <c r="E169" s="29" t="s">
        <v>750</v>
      </c>
      <c r="F169" s="30" t="s">
        <v>130</v>
      </c>
      <c r="G169" s="31">
        <v>15</v>
      </c>
      <c r="H169" s="30">
        <v>0</v>
      </c>
      <c r="I169" s="30">
        <f>ROUND(G169*H169,6)</f>
        <v>0</v>
      </c>
      <c r="L169" s="32">
        <v>0</v>
      </c>
      <c r="M169" s="27">
        <f>ROUND(ROUND(L169,2)*ROUND(G169,3),2)</f>
        <v>0</v>
      </c>
      <c r="N169" s="30" t="s">
        <v>83</v>
      </c>
      <c r="O169">
        <f>(M169*21)/100</f>
        <v>0</v>
      </c>
      <c r="P169" t="s">
        <v>27</v>
      </c>
    </row>
    <row r="170" spans="1:16" ht="12.75" customHeight="1" x14ac:dyDescent="0.2">
      <c r="A170" s="33" t="s">
        <v>56</v>
      </c>
      <c r="E170" s="34" t="s">
        <v>751</v>
      </c>
    </row>
    <row r="171" spans="1:16" ht="12.75" customHeight="1" x14ac:dyDescent="0.2">
      <c r="A171" s="33" t="s">
        <v>58</v>
      </c>
      <c r="E171" s="35" t="s">
        <v>649</v>
      </c>
    </row>
    <row r="172" spans="1:16" ht="12.75" customHeight="1" x14ac:dyDescent="0.2">
      <c r="E172" s="34" t="s">
        <v>60</v>
      </c>
    </row>
    <row r="173" spans="1:16" ht="12.75" customHeight="1" x14ac:dyDescent="0.2">
      <c r="A173" t="s">
        <v>51</v>
      </c>
      <c r="B173" s="10" t="s">
        <v>224</v>
      </c>
      <c r="C173" s="10" t="s">
        <v>752</v>
      </c>
      <c r="D173" t="s">
        <v>49</v>
      </c>
      <c r="E173" s="29" t="s">
        <v>753</v>
      </c>
      <c r="F173" s="30" t="s">
        <v>130</v>
      </c>
      <c r="G173" s="31">
        <v>15</v>
      </c>
      <c r="H173" s="30">
        <v>0</v>
      </c>
      <c r="I173" s="30">
        <f>ROUND(G173*H173,6)</f>
        <v>0</v>
      </c>
      <c r="L173" s="32">
        <v>0</v>
      </c>
      <c r="M173" s="27">
        <f>ROUND(ROUND(L173,2)*ROUND(G173,3),2)</f>
        <v>0</v>
      </c>
      <c r="N173" s="30" t="s">
        <v>83</v>
      </c>
      <c r="O173">
        <f>(M173*21)/100</f>
        <v>0</v>
      </c>
      <c r="P173" t="s">
        <v>27</v>
      </c>
    </row>
    <row r="174" spans="1:16" ht="12.75" customHeight="1" x14ac:dyDescent="0.2">
      <c r="A174" s="33" t="s">
        <v>56</v>
      </c>
      <c r="E174" s="34" t="s">
        <v>751</v>
      </c>
    </row>
    <row r="175" spans="1:16" ht="12.75" customHeight="1" x14ac:dyDescent="0.2">
      <c r="A175" s="33" t="s">
        <v>58</v>
      </c>
      <c r="E175" s="35" t="s">
        <v>649</v>
      </c>
    </row>
    <row r="176" spans="1:16" ht="12.75" customHeight="1" x14ac:dyDescent="0.2">
      <c r="E176" s="34" t="s">
        <v>60</v>
      </c>
    </row>
    <row r="177" spans="1:16" ht="12.75" customHeight="1" x14ac:dyDescent="0.2">
      <c r="A177" t="s">
        <v>51</v>
      </c>
      <c r="B177" s="10" t="s">
        <v>227</v>
      </c>
      <c r="C177" s="10" t="s">
        <v>754</v>
      </c>
      <c r="D177" t="s">
        <v>49</v>
      </c>
      <c r="E177" s="29" t="s">
        <v>755</v>
      </c>
      <c r="F177" s="30" t="s">
        <v>54</v>
      </c>
      <c r="G177" s="31">
        <v>2</v>
      </c>
      <c r="H177" s="30">
        <v>0</v>
      </c>
      <c r="I177" s="30">
        <f>ROUND(G177*H177,6)</f>
        <v>0</v>
      </c>
      <c r="L177" s="32">
        <v>0</v>
      </c>
      <c r="M177" s="27">
        <f>ROUND(ROUND(L177,2)*ROUND(G177,3),2)</f>
        <v>0</v>
      </c>
      <c r="N177" s="30" t="s">
        <v>83</v>
      </c>
      <c r="O177">
        <f>(M177*21)/100</f>
        <v>0</v>
      </c>
      <c r="P177" t="s">
        <v>27</v>
      </c>
    </row>
    <row r="178" spans="1:16" ht="12.75" customHeight="1" x14ac:dyDescent="0.2">
      <c r="A178" s="33" t="s">
        <v>56</v>
      </c>
      <c r="E178" s="34" t="s">
        <v>751</v>
      </c>
    </row>
    <row r="179" spans="1:16" ht="12.75" customHeight="1" x14ac:dyDescent="0.2">
      <c r="A179" s="33" t="s">
        <v>58</v>
      </c>
      <c r="E179" s="35" t="s">
        <v>643</v>
      </c>
    </row>
    <row r="180" spans="1:16" ht="12.75" customHeight="1" x14ac:dyDescent="0.2">
      <c r="E180" s="34" t="s">
        <v>60</v>
      </c>
    </row>
    <row r="181" spans="1:16" ht="12.75" customHeight="1" x14ac:dyDescent="0.2">
      <c r="A181" t="s">
        <v>51</v>
      </c>
      <c r="B181" s="10" t="s">
        <v>230</v>
      </c>
      <c r="C181" s="10" t="s">
        <v>756</v>
      </c>
      <c r="D181" t="s">
        <v>49</v>
      </c>
      <c r="E181" s="29" t="s">
        <v>757</v>
      </c>
      <c r="F181" s="30" t="s">
        <v>130</v>
      </c>
      <c r="G181" s="31">
        <v>15</v>
      </c>
      <c r="H181" s="30">
        <v>0</v>
      </c>
      <c r="I181" s="30">
        <f>ROUND(G181*H181,6)</f>
        <v>0</v>
      </c>
      <c r="L181" s="32">
        <v>0</v>
      </c>
      <c r="M181" s="27">
        <f>ROUND(ROUND(L181,2)*ROUND(G181,3),2)</f>
        <v>0</v>
      </c>
      <c r="N181" s="30" t="s">
        <v>83</v>
      </c>
      <c r="O181">
        <f>(M181*21)/100</f>
        <v>0</v>
      </c>
      <c r="P181" t="s">
        <v>27</v>
      </c>
    </row>
    <row r="182" spans="1:16" ht="12.75" customHeight="1" x14ac:dyDescent="0.2">
      <c r="A182" s="33" t="s">
        <v>56</v>
      </c>
      <c r="E182" s="34" t="s">
        <v>751</v>
      </c>
    </row>
    <row r="183" spans="1:16" ht="12.75" customHeight="1" x14ac:dyDescent="0.2">
      <c r="A183" s="33" t="s">
        <v>58</v>
      </c>
      <c r="E183" s="35" t="s">
        <v>649</v>
      </c>
    </row>
    <row r="184" spans="1:16" ht="12.75" customHeight="1" x14ac:dyDescent="0.2">
      <c r="E184" s="34" t="s">
        <v>60</v>
      </c>
    </row>
    <row r="185" spans="1:16" ht="12.75" customHeight="1" x14ac:dyDescent="0.2">
      <c r="A185" t="s">
        <v>51</v>
      </c>
      <c r="B185" s="10" t="s">
        <v>234</v>
      </c>
      <c r="C185" s="10" t="s">
        <v>758</v>
      </c>
      <c r="D185" t="s">
        <v>49</v>
      </c>
      <c r="E185" s="29" t="s">
        <v>759</v>
      </c>
      <c r="F185" s="30" t="s">
        <v>109</v>
      </c>
      <c r="G185" s="31">
        <v>52.56</v>
      </c>
      <c r="H185" s="30">
        <v>0</v>
      </c>
      <c r="I185" s="30">
        <f>ROUND(G185*H185,6)</f>
        <v>0</v>
      </c>
      <c r="L185" s="32">
        <v>0</v>
      </c>
      <c r="M185" s="27">
        <f>ROUND(ROUND(L185,2)*ROUND(G185,3),2)</f>
        <v>0</v>
      </c>
      <c r="N185" s="30" t="s">
        <v>83</v>
      </c>
      <c r="O185">
        <f>(M185*21)/100</f>
        <v>0</v>
      </c>
      <c r="P185" t="s">
        <v>27</v>
      </c>
    </row>
    <row r="186" spans="1:16" ht="12.75" customHeight="1" x14ac:dyDescent="0.2">
      <c r="A186" s="33" t="s">
        <v>56</v>
      </c>
      <c r="E186" s="34" t="s">
        <v>57</v>
      </c>
    </row>
    <row r="187" spans="1:16" ht="12.75" customHeight="1" x14ac:dyDescent="0.2">
      <c r="A187" s="33" t="s">
        <v>58</v>
      </c>
      <c r="E187" s="35" t="s">
        <v>760</v>
      </c>
    </row>
    <row r="188" spans="1:16" ht="12.75" customHeight="1" x14ac:dyDescent="0.2">
      <c r="E188" s="34" t="s">
        <v>60</v>
      </c>
    </row>
    <row r="189" spans="1:16" ht="12.75" customHeight="1" x14ac:dyDescent="0.2">
      <c r="A189" t="s">
        <v>48</v>
      </c>
      <c r="C189" s="11" t="s">
        <v>106</v>
      </c>
      <c r="E189" s="28" t="s">
        <v>549</v>
      </c>
      <c r="J189" s="27">
        <f>0</f>
        <v>0</v>
      </c>
      <c r="K189" s="27">
        <f>0</f>
        <v>0</v>
      </c>
      <c r="L189" s="27">
        <f>0+L190+L194+L198+L202</f>
        <v>0</v>
      </c>
      <c r="M189" s="27">
        <f>0+M190+M194+M198+M202</f>
        <v>0</v>
      </c>
    </row>
    <row r="190" spans="1:16" ht="12.75" customHeight="1" x14ac:dyDescent="0.2">
      <c r="A190" t="s">
        <v>51</v>
      </c>
      <c r="B190" s="10" t="s">
        <v>238</v>
      </c>
      <c r="C190" s="10" t="s">
        <v>668</v>
      </c>
      <c r="D190" t="s">
        <v>49</v>
      </c>
      <c r="E190" s="29" t="s">
        <v>680</v>
      </c>
      <c r="F190" s="30" t="s">
        <v>109</v>
      </c>
      <c r="G190" s="31">
        <v>64.400000000000006</v>
      </c>
      <c r="H190" s="30">
        <v>0</v>
      </c>
      <c r="I190" s="30">
        <f>ROUND(G190*H190,6)</f>
        <v>0</v>
      </c>
      <c r="L190" s="32">
        <v>0</v>
      </c>
      <c r="M190" s="27">
        <f>ROUND(ROUND(L190,2)*ROUND(G190,3),2)</f>
        <v>0</v>
      </c>
      <c r="N190" s="30" t="s">
        <v>83</v>
      </c>
      <c r="O190">
        <f>(M190*21)/100</f>
        <v>0</v>
      </c>
      <c r="P190" t="s">
        <v>27</v>
      </c>
    </row>
    <row r="191" spans="1:16" ht="12.75" customHeight="1" x14ac:dyDescent="0.2">
      <c r="A191" s="33" t="s">
        <v>56</v>
      </c>
      <c r="E191" s="34" t="s">
        <v>761</v>
      </c>
    </row>
    <row r="192" spans="1:16" ht="12.75" customHeight="1" x14ac:dyDescent="0.2">
      <c r="A192" s="33" t="s">
        <v>58</v>
      </c>
      <c r="E192" s="35" t="s">
        <v>762</v>
      </c>
    </row>
    <row r="193" spans="1:16" ht="12.75" customHeight="1" x14ac:dyDescent="0.2">
      <c r="E193" s="34" t="s">
        <v>60</v>
      </c>
    </row>
    <row r="194" spans="1:16" ht="12.75" customHeight="1" x14ac:dyDescent="0.2">
      <c r="A194" t="s">
        <v>51</v>
      </c>
      <c r="B194" s="10" t="s">
        <v>242</v>
      </c>
      <c r="C194" s="10" t="s">
        <v>614</v>
      </c>
      <c r="D194" t="s">
        <v>49</v>
      </c>
      <c r="E194" s="29" t="s">
        <v>615</v>
      </c>
      <c r="F194" s="30" t="s">
        <v>109</v>
      </c>
      <c r="G194" s="31">
        <v>64.400000000000006</v>
      </c>
      <c r="H194" s="30">
        <v>0</v>
      </c>
      <c r="I194" s="30">
        <f>ROUND(G194*H194,6)</f>
        <v>0</v>
      </c>
      <c r="L194" s="32">
        <v>0</v>
      </c>
      <c r="M194" s="27">
        <f>ROUND(ROUND(L194,2)*ROUND(G194,3),2)</f>
        <v>0</v>
      </c>
      <c r="N194" s="30" t="s">
        <v>83</v>
      </c>
      <c r="O194">
        <f>(M194*21)/100</f>
        <v>0</v>
      </c>
      <c r="P194" t="s">
        <v>27</v>
      </c>
    </row>
    <row r="195" spans="1:16" ht="12.75" customHeight="1" x14ac:dyDescent="0.2">
      <c r="A195" s="33" t="s">
        <v>56</v>
      </c>
      <c r="E195" s="34" t="s">
        <v>763</v>
      </c>
    </row>
    <row r="196" spans="1:16" ht="12.75" customHeight="1" x14ac:dyDescent="0.2">
      <c r="A196" s="33" t="s">
        <v>58</v>
      </c>
      <c r="E196" s="35" t="s">
        <v>356</v>
      </c>
    </row>
    <row r="197" spans="1:16" ht="12.75" customHeight="1" x14ac:dyDescent="0.2">
      <c r="E197" s="34" t="s">
        <v>60</v>
      </c>
    </row>
    <row r="198" spans="1:16" ht="12.75" customHeight="1" x14ac:dyDescent="0.2">
      <c r="A198" t="s">
        <v>51</v>
      </c>
      <c r="B198" s="10" t="s">
        <v>248</v>
      </c>
      <c r="C198" s="10" t="s">
        <v>532</v>
      </c>
      <c r="D198" t="s">
        <v>49</v>
      </c>
      <c r="E198" s="29" t="s">
        <v>533</v>
      </c>
      <c r="F198" s="30" t="s">
        <v>54</v>
      </c>
      <c r="G198" s="31">
        <v>35</v>
      </c>
      <c r="H198" s="30">
        <v>0</v>
      </c>
      <c r="I198" s="30">
        <f>ROUND(G198*H198,6)</f>
        <v>0</v>
      </c>
      <c r="L198" s="32">
        <v>0</v>
      </c>
      <c r="M198" s="27">
        <f>ROUND(ROUND(L198,2)*ROUND(G198,3),2)</f>
        <v>0</v>
      </c>
      <c r="N198" s="30" t="s">
        <v>83</v>
      </c>
      <c r="O198">
        <f>(M198*21)/100</f>
        <v>0</v>
      </c>
      <c r="P198" t="s">
        <v>27</v>
      </c>
    </row>
    <row r="199" spans="1:16" ht="12.75" customHeight="1" x14ac:dyDescent="0.2">
      <c r="A199" s="33" t="s">
        <v>56</v>
      </c>
      <c r="E199" s="34" t="s">
        <v>57</v>
      </c>
    </row>
    <row r="200" spans="1:16" ht="12.75" customHeight="1" x14ac:dyDescent="0.2">
      <c r="A200" s="33" t="s">
        <v>58</v>
      </c>
      <c r="E200" s="35" t="s">
        <v>764</v>
      </c>
    </row>
    <row r="201" spans="1:16" ht="12.75" customHeight="1" x14ac:dyDescent="0.2">
      <c r="E201" s="34" t="s">
        <v>60</v>
      </c>
    </row>
    <row r="202" spans="1:16" ht="12.75" customHeight="1" x14ac:dyDescent="0.2">
      <c r="A202" t="s">
        <v>51</v>
      </c>
      <c r="B202" s="10" t="s">
        <v>251</v>
      </c>
      <c r="C202" s="10" t="s">
        <v>535</v>
      </c>
      <c r="D202" t="s">
        <v>49</v>
      </c>
      <c r="E202" s="29" t="s">
        <v>536</v>
      </c>
      <c r="F202" s="30" t="s">
        <v>54</v>
      </c>
      <c r="G202" s="31">
        <v>35</v>
      </c>
      <c r="H202" s="30">
        <v>0</v>
      </c>
      <c r="I202" s="30">
        <f>ROUND(G202*H202,6)</f>
        <v>0</v>
      </c>
      <c r="L202" s="32">
        <v>0</v>
      </c>
      <c r="M202" s="27">
        <f>ROUND(ROUND(L202,2)*ROUND(G202,3),2)</f>
        <v>0</v>
      </c>
      <c r="N202" s="30" t="s">
        <v>83</v>
      </c>
      <c r="O202">
        <f>(M202*21)/100</f>
        <v>0</v>
      </c>
      <c r="P202" t="s">
        <v>27</v>
      </c>
    </row>
    <row r="203" spans="1:16" ht="12.75" customHeight="1" x14ac:dyDescent="0.2">
      <c r="A203" s="33" t="s">
        <v>56</v>
      </c>
      <c r="E203" s="34" t="s">
        <v>57</v>
      </c>
    </row>
    <row r="204" spans="1:16" ht="12.75" customHeight="1" x14ac:dyDescent="0.2">
      <c r="A204" s="33" t="s">
        <v>58</v>
      </c>
      <c r="E204" s="35" t="s">
        <v>764</v>
      </c>
    </row>
    <row r="205" spans="1:16" ht="12.75" customHeight="1" x14ac:dyDescent="0.2">
      <c r="E205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765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765</v>
      </c>
      <c r="D4" s="5"/>
      <c r="E4" s="23" t="s">
        <v>766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COUNTIFS(L8:L644,"=0",A8:A644,"P")+COUNTIFS(L8:L644,"",A8:A644,"P")+SUM(Q8:Q644)</f>
        <v>158</v>
      </c>
    </row>
    <row r="8" spans="1:20" ht="12.75" customHeight="1" x14ac:dyDescent="0.2">
      <c r="A8" t="s">
        <v>45</v>
      </c>
      <c r="C8" s="24" t="s">
        <v>769</v>
      </c>
      <c r="E8" s="26" t="s">
        <v>770</v>
      </c>
      <c r="J8" s="25">
        <f>0+J9+J18+J51+J64+J77+J122+J559</f>
        <v>0</v>
      </c>
      <c r="K8" s="25">
        <f>0+K9+K18+K51+K64+K77+K122+K559</f>
        <v>0</v>
      </c>
      <c r="L8" s="25">
        <f>0+L9+L18+L51+L64+L77+L122+L559</f>
        <v>0</v>
      </c>
      <c r="M8" s="25">
        <f>0+M9+M18+M51+M64+M77+M122+M559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771</v>
      </c>
      <c r="D10" t="s">
        <v>49</v>
      </c>
      <c r="E10" s="29" t="s">
        <v>772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136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57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773</v>
      </c>
      <c r="D14" t="s">
        <v>49</v>
      </c>
      <c r="E14" s="29" t="s">
        <v>774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136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49</v>
      </c>
      <c r="E18" s="28" t="s">
        <v>105</v>
      </c>
      <c r="J18" s="27">
        <f>0</f>
        <v>0</v>
      </c>
      <c r="K18" s="27">
        <f>0</f>
        <v>0</v>
      </c>
      <c r="L18" s="27">
        <f>0+L19+L23+L27+L31+L35+L39+L43+L47</f>
        <v>0</v>
      </c>
      <c r="M18" s="27">
        <f>0+M19+M23+M27+M31+M35+M39+M43+M47</f>
        <v>0</v>
      </c>
    </row>
    <row r="19" spans="1:16" ht="12.75" customHeight="1" x14ac:dyDescent="0.2">
      <c r="A19" t="s">
        <v>51</v>
      </c>
      <c r="B19" s="10" t="s">
        <v>26</v>
      </c>
      <c r="C19" s="10" t="s">
        <v>775</v>
      </c>
      <c r="D19" t="s">
        <v>49</v>
      </c>
      <c r="E19" s="29" t="s">
        <v>776</v>
      </c>
      <c r="F19" s="30" t="s">
        <v>109</v>
      </c>
      <c r="G19" s="31">
        <v>4.5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777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356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778</v>
      </c>
      <c r="D23" t="s">
        <v>49</v>
      </c>
      <c r="E23" s="29" t="s">
        <v>779</v>
      </c>
      <c r="F23" s="30" t="s">
        <v>109</v>
      </c>
      <c r="G23" s="31">
        <v>4.5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777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356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780</v>
      </c>
      <c r="D27" t="s">
        <v>49</v>
      </c>
      <c r="E27" s="29" t="s">
        <v>781</v>
      </c>
      <c r="F27" s="30" t="s">
        <v>109</v>
      </c>
      <c r="G27" s="31">
        <v>4.5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777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356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782</v>
      </c>
      <c r="D31" t="s">
        <v>49</v>
      </c>
      <c r="E31" s="29" t="s">
        <v>783</v>
      </c>
      <c r="F31" s="30" t="s">
        <v>109</v>
      </c>
      <c r="G31" s="31">
        <v>4.5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777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356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784</v>
      </c>
      <c r="D35" t="s">
        <v>49</v>
      </c>
      <c r="E35" s="29" t="s">
        <v>785</v>
      </c>
      <c r="F35" s="30" t="s">
        <v>82</v>
      </c>
      <c r="G35" s="31">
        <v>8.1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777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786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787</v>
      </c>
      <c r="D39" t="s">
        <v>49</v>
      </c>
      <c r="E39" s="29" t="s">
        <v>788</v>
      </c>
      <c r="F39" s="30" t="s">
        <v>109</v>
      </c>
      <c r="G39" s="31">
        <v>2.08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777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789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790</v>
      </c>
      <c r="D43" t="s">
        <v>49</v>
      </c>
      <c r="E43" s="29" t="s">
        <v>791</v>
      </c>
      <c r="F43" s="30" t="s">
        <v>82</v>
      </c>
      <c r="G43" s="31">
        <v>0.70199999999999996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777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792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793</v>
      </c>
      <c r="D47" t="s">
        <v>49</v>
      </c>
      <c r="E47" s="29" t="s">
        <v>794</v>
      </c>
      <c r="F47" s="30" t="s">
        <v>109</v>
      </c>
      <c r="G47" s="31">
        <v>0.39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777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795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48</v>
      </c>
      <c r="C51" s="11" t="s">
        <v>26</v>
      </c>
      <c r="E51" s="28" t="s">
        <v>796</v>
      </c>
      <c r="J51" s="27">
        <f>0</f>
        <v>0</v>
      </c>
      <c r="K51" s="27">
        <f>0</f>
        <v>0</v>
      </c>
      <c r="L51" s="27">
        <f>0+L52+L56+L60</f>
        <v>0</v>
      </c>
      <c r="M51" s="27">
        <f>0+M52+M56+M60</f>
        <v>0</v>
      </c>
    </row>
    <row r="52" spans="1:16" ht="12.75" customHeight="1" x14ac:dyDescent="0.2">
      <c r="A52" t="s">
        <v>51</v>
      </c>
      <c r="B52" s="10" t="s">
        <v>114</v>
      </c>
      <c r="C52" s="10" t="s">
        <v>797</v>
      </c>
      <c r="D52" t="s">
        <v>49</v>
      </c>
      <c r="E52" s="29" t="s">
        <v>798</v>
      </c>
      <c r="F52" s="30" t="s">
        <v>117</v>
      </c>
      <c r="G52" s="31">
        <v>22.75</v>
      </c>
      <c r="H52" s="30">
        <v>0</v>
      </c>
      <c r="I52" s="30">
        <f>ROUND(G52*H52,6)</f>
        <v>0</v>
      </c>
      <c r="L52" s="32">
        <v>0</v>
      </c>
      <c r="M52" s="27">
        <f>ROUND(ROUND(L52,2)*ROUND(G52,3),2)</f>
        <v>0</v>
      </c>
      <c r="N52" s="30" t="s">
        <v>777</v>
      </c>
      <c r="O52">
        <f>(M52*21)/100</f>
        <v>0</v>
      </c>
      <c r="P52" t="s">
        <v>27</v>
      </c>
    </row>
    <row r="53" spans="1:16" ht="12.75" customHeight="1" x14ac:dyDescent="0.2">
      <c r="A53" s="33" t="s">
        <v>56</v>
      </c>
      <c r="E53" s="34" t="s">
        <v>57</v>
      </c>
    </row>
    <row r="54" spans="1:16" ht="12.75" customHeight="1" x14ac:dyDescent="0.2">
      <c r="A54" s="33" t="s">
        <v>58</v>
      </c>
      <c r="E54" s="35" t="s">
        <v>799</v>
      </c>
    </row>
    <row r="55" spans="1:16" ht="12.75" customHeight="1" x14ac:dyDescent="0.2">
      <c r="E55" s="34" t="s">
        <v>60</v>
      </c>
    </row>
    <row r="56" spans="1:16" ht="12.75" customHeight="1" x14ac:dyDescent="0.2">
      <c r="A56" t="s">
        <v>51</v>
      </c>
      <c r="B56" s="10" t="s">
        <v>120</v>
      </c>
      <c r="C56" s="10" t="s">
        <v>800</v>
      </c>
      <c r="D56" t="s">
        <v>49</v>
      </c>
      <c r="E56" s="29" t="s">
        <v>801</v>
      </c>
      <c r="F56" s="30" t="s">
        <v>54</v>
      </c>
      <c r="G56" s="31">
        <v>1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777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57</v>
      </c>
    </row>
    <row r="58" spans="1:16" ht="12.75" customHeight="1" x14ac:dyDescent="0.2">
      <c r="A58" s="33" t="s">
        <v>58</v>
      </c>
      <c r="E58" s="35" t="s">
        <v>57</v>
      </c>
    </row>
    <row r="59" spans="1:16" ht="12.75" customHeight="1" x14ac:dyDescent="0.2">
      <c r="E59" s="34" t="s">
        <v>60</v>
      </c>
    </row>
    <row r="60" spans="1:16" ht="12.75" customHeight="1" x14ac:dyDescent="0.2">
      <c r="A60" t="s">
        <v>51</v>
      </c>
      <c r="B60" s="10" t="s">
        <v>123</v>
      </c>
      <c r="C60" s="10" t="s">
        <v>802</v>
      </c>
      <c r="D60" t="s">
        <v>49</v>
      </c>
      <c r="E60" s="29" t="s">
        <v>803</v>
      </c>
      <c r="F60" s="30" t="s">
        <v>130</v>
      </c>
      <c r="G60" s="31">
        <v>14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136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57</v>
      </c>
    </row>
    <row r="62" spans="1:16" ht="12.75" customHeight="1" x14ac:dyDescent="0.2">
      <c r="A62" s="33" t="s">
        <v>58</v>
      </c>
      <c r="E62" s="35" t="s">
        <v>804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48</v>
      </c>
      <c r="C64" s="11" t="s">
        <v>90</v>
      </c>
      <c r="E64" s="28" t="s">
        <v>541</v>
      </c>
      <c r="J64" s="27">
        <f>0</f>
        <v>0</v>
      </c>
      <c r="K64" s="27">
        <f>0</f>
        <v>0</v>
      </c>
      <c r="L64" s="27">
        <f>0+L65+L69+L73</f>
        <v>0</v>
      </c>
      <c r="M64" s="27">
        <f>0+M65+M69+M73</f>
        <v>0</v>
      </c>
    </row>
    <row r="65" spans="1:16" ht="12.75" customHeight="1" x14ac:dyDescent="0.2">
      <c r="A65" t="s">
        <v>51</v>
      </c>
      <c r="B65" s="10" t="s">
        <v>127</v>
      </c>
      <c r="C65" s="10" t="s">
        <v>805</v>
      </c>
      <c r="D65" t="s">
        <v>49</v>
      </c>
      <c r="E65" s="29" t="s">
        <v>806</v>
      </c>
      <c r="F65" s="30" t="s">
        <v>82</v>
      </c>
      <c r="G65" s="31">
        <v>0.16900000000000001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136</v>
      </c>
      <c r="O65">
        <f>(M65*21)/100</f>
        <v>0</v>
      </c>
      <c r="P65" t="s">
        <v>27</v>
      </c>
    </row>
    <row r="66" spans="1:16" ht="12.75" customHeight="1" x14ac:dyDescent="0.2">
      <c r="A66" s="33" t="s">
        <v>56</v>
      </c>
      <c r="E66" s="34" t="s">
        <v>57</v>
      </c>
    </row>
    <row r="67" spans="1:16" ht="12.75" customHeight="1" x14ac:dyDescent="0.2">
      <c r="A67" s="33" t="s">
        <v>58</v>
      </c>
      <c r="E67" s="35" t="s">
        <v>807</v>
      </c>
    </row>
    <row r="68" spans="1:16" ht="12.75" customHeight="1" x14ac:dyDescent="0.2">
      <c r="E68" s="34" t="s">
        <v>60</v>
      </c>
    </row>
    <row r="69" spans="1:16" ht="12.75" customHeight="1" x14ac:dyDescent="0.2">
      <c r="A69" t="s">
        <v>51</v>
      </c>
      <c r="B69" s="10" t="s">
        <v>133</v>
      </c>
      <c r="C69" s="10" t="s">
        <v>808</v>
      </c>
      <c r="D69" t="s">
        <v>49</v>
      </c>
      <c r="E69" s="29" t="s">
        <v>809</v>
      </c>
      <c r="F69" s="30" t="s">
        <v>109</v>
      </c>
      <c r="G69" s="31">
        <v>2.35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136</v>
      </c>
      <c r="O69">
        <f>(M69*21)/100</f>
        <v>0</v>
      </c>
      <c r="P69" t="s">
        <v>27</v>
      </c>
    </row>
    <row r="70" spans="1:16" ht="12.75" customHeight="1" x14ac:dyDescent="0.2">
      <c r="A70" s="33" t="s">
        <v>56</v>
      </c>
      <c r="E70" s="34" t="s">
        <v>57</v>
      </c>
    </row>
    <row r="71" spans="1:16" ht="12.75" customHeight="1" x14ac:dyDescent="0.2">
      <c r="A71" s="33" t="s">
        <v>58</v>
      </c>
      <c r="E71" s="35" t="s">
        <v>356</v>
      </c>
    </row>
    <row r="72" spans="1:16" ht="12.75" customHeight="1" x14ac:dyDescent="0.2">
      <c r="E72" s="34" t="s">
        <v>60</v>
      </c>
    </row>
    <row r="73" spans="1:16" ht="12.75" customHeight="1" x14ac:dyDescent="0.2">
      <c r="A73" t="s">
        <v>51</v>
      </c>
      <c r="B73" s="10" t="s">
        <v>139</v>
      </c>
      <c r="C73" s="10" t="s">
        <v>810</v>
      </c>
      <c r="D73" t="s">
        <v>49</v>
      </c>
      <c r="E73" s="29" t="s">
        <v>811</v>
      </c>
      <c r="F73" s="30" t="s">
        <v>82</v>
      </c>
      <c r="G73" s="31">
        <v>0.16900000000000001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136</v>
      </c>
      <c r="O73">
        <f>(M73*21)/100</f>
        <v>0</v>
      </c>
      <c r="P73" t="s">
        <v>27</v>
      </c>
    </row>
    <row r="74" spans="1:16" ht="12.75" customHeight="1" x14ac:dyDescent="0.2">
      <c r="A74" s="33" t="s">
        <v>56</v>
      </c>
      <c r="E74" s="34" t="s">
        <v>57</v>
      </c>
    </row>
    <row r="75" spans="1:16" ht="12.75" customHeight="1" x14ac:dyDescent="0.2">
      <c r="A75" s="33" t="s">
        <v>58</v>
      </c>
      <c r="E75" s="35" t="s">
        <v>807</v>
      </c>
    </row>
    <row r="76" spans="1:16" ht="12.75" customHeight="1" x14ac:dyDescent="0.2">
      <c r="E76" s="34" t="s">
        <v>60</v>
      </c>
    </row>
    <row r="77" spans="1:16" ht="12.75" customHeight="1" x14ac:dyDescent="0.2">
      <c r="A77" t="s">
        <v>48</v>
      </c>
      <c r="C77" s="11" t="s">
        <v>66</v>
      </c>
      <c r="E77" s="28" t="s">
        <v>812</v>
      </c>
      <c r="J77" s="27">
        <f>0</f>
        <v>0</v>
      </c>
      <c r="K77" s="27">
        <f>0</f>
        <v>0</v>
      </c>
      <c r="L77" s="27">
        <f>0+L78+L82+L86+L90+L94+L98+L102+L106+L110+L114+L118</f>
        <v>0</v>
      </c>
      <c r="M77" s="27">
        <f>0+M78+M82+M86+M90+M94+M98+M102+M106+M110+M114+M118</f>
        <v>0</v>
      </c>
    </row>
    <row r="78" spans="1:16" ht="12.75" customHeight="1" x14ac:dyDescent="0.2">
      <c r="A78" t="s">
        <v>51</v>
      </c>
      <c r="B78" s="10" t="s">
        <v>144</v>
      </c>
      <c r="C78" s="10" t="s">
        <v>813</v>
      </c>
      <c r="D78" t="s">
        <v>49</v>
      </c>
      <c r="E78" s="29" t="s">
        <v>814</v>
      </c>
      <c r="F78" s="30" t="s">
        <v>117</v>
      </c>
      <c r="G78" s="31">
        <v>3.5</v>
      </c>
      <c r="H78" s="30">
        <v>0</v>
      </c>
      <c r="I78" s="30">
        <f>ROUND(G78*H78,6)</f>
        <v>0</v>
      </c>
      <c r="L78" s="32">
        <v>0</v>
      </c>
      <c r="M78" s="27">
        <f>ROUND(ROUND(L78,2)*ROUND(G78,3),2)</f>
        <v>0</v>
      </c>
      <c r="N78" s="30" t="s">
        <v>777</v>
      </c>
      <c r="O78">
        <f>(M78*21)/100</f>
        <v>0</v>
      </c>
      <c r="P78" t="s">
        <v>27</v>
      </c>
    </row>
    <row r="79" spans="1:16" ht="12.75" customHeight="1" x14ac:dyDescent="0.2">
      <c r="A79" s="33" t="s">
        <v>56</v>
      </c>
      <c r="E79" s="34" t="s">
        <v>57</v>
      </c>
    </row>
    <row r="80" spans="1:16" ht="12.75" customHeight="1" x14ac:dyDescent="0.2">
      <c r="A80" s="33" t="s">
        <v>58</v>
      </c>
      <c r="E80" s="35" t="s">
        <v>356</v>
      </c>
    </row>
    <row r="81" spans="1:16" ht="12.75" customHeight="1" x14ac:dyDescent="0.2">
      <c r="E81" s="34" t="s">
        <v>60</v>
      </c>
    </row>
    <row r="82" spans="1:16" ht="12.75" customHeight="1" x14ac:dyDescent="0.2">
      <c r="A82" t="s">
        <v>51</v>
      </c>
      <c r="B82" s="10" t="s">
        <v>150</v>
      </c>
      <c r="C82" s="10" t="s">
        <v>815</v>
      </c>
      <c r="D82" t="s">
        <v>49</v>
      </c>
      <c r="E82" s="29" t="s">
        <v>816</v>
      </c>
      <c r="F82" s="30" t="s">
        <v>117</v>
      </c>
      <c r="G82" s="31">
        <v>14.1</v>
      </c>
      <c r="H82" s="30">
        <v>0</v>
      </c>
      <c r="I82" s="30">
        <f>ROUND(G82*H82,6)</f>
        <v>0</v>
      </c>
      <c r="L82" s="32">
        <v>0</v>
      </c>
      <c r="M82" s="27">
        <f>ROUND(ROUND(L82,2)*ROUND(G82,3),2)</f>
        <v>0</v>
      </c>
      <c r="N82" s="30" t="s">
        <v>777</v>
      </c>
      <c r="O82">
        <f>(M82*21)/100</f>
        <v>0</v>
      </c>
      <c r="P82" t="s">
        <v>27</v>
      </c>
    </row>
    <row r="83" spans="1:16" ht="12.75" customHeight="1" x14ac:dyDescent="0.2">
      <c r="A83" s="33" t="s">
        <v>56</v>
      </c>
      <c r="E83" s="34" t="s">
        <v>57</v>
      </c>
    </row>
    <row r="84" spans="1:16" ht="12.75" customHeight="1" x14ac:dyDescent="0.2">
      <c r="A84" s="33" t="s">
        <v>58</v>
      </c>
      <c r="E84" s="35" t="s">
        <v>356</v>
      </c>
    </row>
    <row r="85" spans="1:16" ht="12.75" customHeight="1" x14ac:dyDescent="0.2">
      <c r="E85" s="34" t="s">
        <v>60</v>
      </c>
    </row>
    <row r="86" spans="1:16" ht="12.75" customHeight="1" x14ac:dyDescent="0.2">
      <c r="A86" t="s">
        <v>51</v>
      </c>
      <c r="B86" s="10" t="s">
        <v>154</v>
      </c>
      <c r="C86" s="10" t="s">
        <v>817</v>
      </c>
      <c r="D86" t="s">
        <v>49</v>
      </c>
      <c r="E86" s="29" t="s">
        <v>818</v>
      </c>
      <c r="F86" s="30" t="s">
        <v>117</v>
      </c>
      <c r="G86" s="31">
        <v>14.1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777</v>
      </c>
      <c r="O86">
        <f>(M86*21)/100</f>
        <v>0</v>
      </c>
      <c r="P86" t="s">
        <v>27</v>
      </c>
    </row>
    <row r="87" spans="1:16" ht="12.75" customHeight="1" x14ac:dyDescent="0.2">
      <c r="A87" s="33" t="s">
        <v>56</v>
      </c>
      <c r="E87" s="34" t="s">
        <v>57</v>
      </c>
    </row>
    <row r="88" spans="1:16" ht="12.75" customHeight="1" x14ac:dyDescent="0.2">
      <c r="A88" s="33" t="s">
        <v>58</v>
      </c>
      <c r="E88" s="35" t="s">
        <v>356</v>
      </c>
    </row>
    <row r="89" spans="1:16" ht="12.75" customHeight="1" x14ac:dyDescent="0.2">
      <c r="E89" s="34" t="s">
        <v>60</v>
      </c>
    </row>
    <row r="90" spans="1:16" ht="12.75" customHeight="1" x14ac:dyDescent="0.2">
      <c r="A90" t="s">
        <v>51</v>
      </c>
      <c r="B90" s="10" t="s">
        <v>158</v>
      </c>
      <c r="C90" s="10" t="s">
        <v>819</v>
      </c>
      <c r="D90" t="s">
        <v>49</v>
      </c>
      <c r="E90" s="29" t="s">
        <v>820</v>
      </c>
      <c r="F90" s="30" t="s">
        <v>117</v>
      </c>
      <c r="G90" s="31">
        <v>14.1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777</v>
      </c>
      <c r="O90">
        <f>(M90*21)/100</f>
        <v>0</v>
      </c>
      <c r="P90" t="s">
        <v>27</v>
      </c>
    </row>
    <row r="91" spans="1:16" ht="12.75" customHeight="1" x14ac:dyDescent="0.2">
      <c r="A91" s="33" t="s">
        <v>56</v>
      </c>
      <c r="E91" s="34" t="s">
        <v>57</v>
      </c>
    </row>
    <row r="92" spans="1:16" ht="12.75" customHeight="1" x14ac:dyDescent="0.2">
      <c r="A92" s="33" t="s">
        <v>58</v>
      </c>
      <c r="E92" s="35" t="s">
        <v>356</v>
      </c>
    </row>
    <row r="93" spans="1:16" ht="12.75" customHeight="1" x14ac:dyDescent="0.2">
      <c r="E93" s="34" t="s">
        <v>60</v>
      </c>
    </row>
    <row r="94" spans="1:16" ht="12.75" customHeight="1" x14ac:dyDescent="0.2">
      <c r="A94" t="s">
        <v>51</v>
      </c>
      <c r="B94" s="10" t="s">
        <v>162</v>
      </c>
      <c r="C94" s="10" t="s">
        <v>821</v>
      </c>
      <c r="D94" t="s">
        <v>49</v>
      </c>
      <c r="E94" s="29" t="s">
        <v>822</v>
      </c>
      <c r="F94" s="30" t="s">
        <v>117</v>
      </c>
      <c r="G94" s="31">
        <v>98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777</v>
      </c>
      <c r="O94">
        <f>(M94*21)/100</f>
        <v>0</v>
      </c>
      <c r="P94" t="s">
        <v>27</v>
      </c>
    </row>
    <row r="95" spans="1:16" ht="12.75" customHeight="1" x14ac:dyDescent="0.2">
      <c r="A95" s="33" t="s">
        <v>56</v>
      </c>
      <c r="E95" s="34" t="s">
        <v>57</v>
      </c>
    </row>
    <row r="96" spans="1:16" ht="12.75" customHeight="1" x14ac:dyDescent="0.2">
      <c r="A96" s="33" t="s">
        <v>58</v>
      </c>
      <c r="E96" s="35" t="s">
        <v>823</v>
      </c>
    </row>
    <row r="97" spans="1:16" ht="12.75" customHeight="1" x14ac:dyDescent="0.2">
      <c r="E97" s="34" t="s">
        <v>60</v>
      </c>
    </row>
    <row r="98" spans="1:16" ht="12.75" customHeight="1" x14ac:dyDescent="0.2">
      <c r="A98" t="s">
        <v>51</v>
      </c>
      <c r="B98" s="10" t="s">
        <v>166</v>
      </c>
      <c r="C98" s="10" t="s">
        <v>824</v>
      </c>
      <c r="D98" t="s">
        <v>49</v>
      </c>
      <c r="E98" s="29" t="s">
        <v>825</v>
      </c>
      <c r="F98" s="30" t="s">
        <v>117</v>
      </c>
      <c r="G98" s="31">
        <v>98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777</v>
      </c>
      <c r="O98">
        <f>(M98*21)/100</f>
        <v>0</v>
      </c>
      <c r="P98" t="s">
        <v>27</v>
      </c>
    </row>
    <row r="99" spans="1:16" ht="12.75" customHeight="1" x14ac:dyDescent="0.2">
      <c r="A99" s="33" t="s">
        <v>56</v>
      </c>
      <c r="E99" s="34" t="s">
        <v>57</v>
      </c>
    </row>
    <row r="100" spans="1:16" ht="12.75" customHeight="1" x14ac:dyDescent="0.2">
      <c r="A100" s="33" t="s">
        <v>58</v>
      </c>
      <c r="E100" s="35" t="s">
        <v>823</v>
      </c>
    </row>
    <row r="101" spans="1:16" ht="12.75" customHeight="1" x14ac:dyDescent="0.2">
      <c r="E101" s="34" t="s">
        <v>60</v>
      </c>
    </row>
    <row r="102" spans="1:16" ht="12.75" customHeight="1" x14ac:dyDescent="0.2">
      <c r="A102" t="s">
        <v>51</v>
      </c>
      <c r="B102" s="10" t="s">
        <v>170</v>
      </c>
      <c r="C102" s="10" t="s">
        <v>826</v>
      </c>
      <c r="D102" t="s">
        <v>49</v>
      </c>
      <c r="E102" s="29" t="s">
        <v>827</v>
      </c>
      <c r="F102" s="30" t="s">
        <v>117</v>
      </c>
      <c r="G102" s="31">
        <v>36.6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777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56</v>
      </c>
      <c r="E103" s="34" t="s">
        <v>57</v>
      </c>
    </row>
    <row r="104" spans="1:16" ht="12.75" customHeight="1" x14ac:dyDescent="0.2">
      <c r="A104" s="33" t="s">
        <v>58</v>
      </c>
      <c r="E104" s="35" t="s">
        <v>828</v>
      </c>
    </row>
    <row r="105" spans="1:16" ht="12.75" customHeight="1" x14ac:dyDescent="0.2">
      <c r="E105" s="34" t="s">
        <v>60</v>
      </c>
    </row>
    <row r="106" spans="1:16" ht="12.75" customHeight="1" x14ac:dyDescent="0.2">
      <c r="A106" t="s">
        <v>51</v>
      </c>
      <c r="B106" s="10" t="s">
        <v>174</v>
      </c>
      <c r="C106" s="10" t="s">
        <v>829</v>
      </c>
      <c r="D106" t="s">
        <v>49</v>
      </c>
      <c r="E106" s="29" t="s">
        <v>830</v>
      </c>
      <c r="F106" s="30" t="s">
        <v>117</v>
      </c>
      <c r="G106" s="31">
        <v>61.4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777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56</v>
      </c>
      <c r="E107" s="34" t="s">
        <v>57</v>
      </c>
    </row>
    <row r="108" spans="1:16" ht="12.75" customHeight="1" x14ac:dyDescent="0.2">
      <c r="A108" s="33" t="s">
        <v>58</v>
      </c>
      <c r="E108" s="35" t="s">
        <v>831</v>
      </c>
    </row>
    <row r="109" spans="1:16" ht="12.75" customHeight="1" x14ac:dyDescent="0.2">
      <c r="E109" s="34" t="s">
        <v>60</v>
      </c>
    </row>
    <row r="110" spans="1:16" ht="12.75" customHeight="1" x14ac:dyDescent="0.2">
      <c r="A110" t="s">
        <v>51</v>
      </c>
      <c r="B110" s="10" t="s">
        <v>156</v>
      </c>
      <c r="C110" s="10" t="s">
        <v>832</v>
      </c>
      <c r="D110" t="s">
        <v>49</v>
      </c>
      <c r="E110" s="29" t="s">
        <v>833</v>
      </c>
      <c r="F110" s="30" t="s">
        <v>54</v>
      </c>
      <c r="G110" s="31">
        <v>2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777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56</v>
      </c>
      <c r="E111" s="34" t="s">
        <v>57</v>
      </c>
    </row>
    <row r="112" spans="1:16" ht="12.75" customHeight="1" x14ac:dyDescent="0.2">
      <c r="A112" s="33" t="s">
        <v>58</v>
      </c>
      <c r="E112" s="35" t="s">
        <v>57</v>
      </c>
    </row>
    <row r="113" spans="1:16" ht="12.75" customHeight="1" x14ac:dyDescent="0.2">
      <c r="E113" s="34" t="s">
        <v>60</v>
      </c>
    </row>
    <row r="114" spans="1:16" ht="12.75" customHeight="1" x14ac:dyDescent="0.2">
      <c r="A114" t="s">
        <v>51</v>
      </c>
      <c r="B114" s="10" t="s">
        <v>182</v>
      </c>
      <c r="C114" s="10" t="s">
        <v>834</v>
      </c>
      <c r="D114" t="s">
        <v>49</v>
      </c>
      <c r="E114" s="29" t="s">
        <v>835</v>
      </c>
      <c r="F114" s="30" t="s">
        <v>54</v>
      </c>
      <c r="G114" s="31">
        <v>1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777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57</v>
      </c>
    </row>
    <row r="116" spans="1:16" ht="12.75" customHeight="1" x14ac:dyDescent="0.2">
      <c r="A116" s="33" t="s">
        <v>58</v>
      </c>
      <c r="E116" s="35" t="s">
        <v>57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187</v>
      </c>
      <c r="C118" s="10" t="s">
        <v>836</v>
      </c>
      <c r="D118" t="s">
        <v>49</v>
      </c>
      <c r="E118" s="29" t="s">
        <v>837</v>
      </c>
      <c r="F118" s="30" t="s">
        <v>54</v>
      </c>
      <c r="G118" s="31">
        <v>1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777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57</v>
      </c>
    </row>
    <row r="120" spans="1:16" ht="12.75" customHeight="1" x14ac:dyDescent="0.2">
      <c r="A120" s="33" t="s">
        <v>58</v>
      </c>
      <c r="E120" s="35" t="s">
        <v>57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48</v>
      </c>
      <c r="C122" s="11" t="s">
        <v>69</v>
      </c>
      <c r="E122" s="28" t="s">
        <v>838</v>
      </c>
      <c r="J122" s="27">
        <f>0</f>
        <v>0</v>
      </c>
      <c r="K122" s="27">
        <f>0</f>
        <v>0</v>
      </c>
      <c r="L122" s="27">
        <f>0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+L479+L483+L487+L491+L495+L499+L503+L507+L511+L515+L519+L523+L527+L531+L535+L539+L543+L547+L551+L555</f>
        <v>0</v>
      </c>
      <c r="M122" s="27">
        <f>0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+M479+M483+M487+M491+M495+M499+M503+M507+M511+M515+M519+M523+M527+M531+M535+M539+M543+M547+M551+M555</f>
        <v>0</v>
      </c>
    </row>
    <row r="123" spans="1:16" ht="12.75" customHeight="1" x14ac:dyDescent="0.2">
      <c r="A123" t="s">
        <v>51</v>
      </c>
      <c r="B123" s="10" t="s">
        <v>191</v>
      </c>
      <c r="C123" s="10" t="s">
        <v>839</v>
      </c>
      <c r="D123" t="s">
        <v>49</v>
      </c>
      <c r="E123" s="29" t="s">
        <v>840</v>
      </c>
      <c r="F123" s="30" t="s">
        <v>130</v>
      </c>
      <c r="G123" s="31">
        <v>7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777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56</v>
      </c>
      <c r="E124" s="34" t="s">
        <v>57</v>
      </c>
    </row>
    <row r="125" spans="1:16" ht="12.75" customHeight="1" x14ac:dyDescent="0.2">
      <c r="A125" s="33" t="s">
        <v>58</v>
      </c>
      <c r="E125" s="35" t="s">
        <v>57</v>
      </c>
    </row>
    <row r="126" spans="1:16" ht="12.75" customHeight="1" x14ac:dyDescent="0.2">
      <c r="E126" s="34" t="s">
        <v>60</v>
      </c>
    </row>
    <row r="127" spans="1:16" ht="12.75" customHeight="1" x14ac:dyDescent="0.2">
      <c r="A127" t="s">
        <v>51</v>
      </c>
      <c r="B127" s="10" t="s">
        <v>283</v>
      </c>
      <c r="C127" s="10" t="s">
        <v>841</v>
      </c>
      <c r="D127" t="s">
        <v>49</v>
      </c>
      <c r="E127" s="29" t="s">
        <v>842</v>
      </c>
      <c r="F127" s="30" t="s">
        <v>130</v>
      </c>
      <c r="G127" s="31">
        <v>3.5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777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56</v>
      </c>
      <c r="E128" s="34" t="s">
        <v>57</v>
      </c>
    </row>
    <row r="129" spans="1:16" ht="12.75" customHeight="1" x14ac:dyDescent="0.2">
      <c r="A129" s="33" t="s">
        <v>58</v>
      </c>
      <c r="E129" s="35" t="s">
        <v>843</v>
      </c>
    </row>
    <row r="130" spans="1:16" ht="12.75" customHeight="1" x14ac:dyDescent="0.2">
      <c r="E130" s="34" t="s">
        <v>60</v>
      </c>
    </row>
    <row r="131" spans="1:16" ht="12.75" customHeight="1" x14ac:dyDescent="0.2">
      <c r="A131" t="s">
        <v>51</v>
      </c>
      <c r="B131" s="10" t="s">
        <v>181</v>
      </c>
      <c r="C131" s="10" t="s">
        <v>844</v>
      </c>
      <c r="D131" t="s">
        <v>49</v>
      </c>
      <c r="E131" s="29" t="s">
        <v>845</v>
      </c>
      <c r="F131" s="30" t="s">
        <v>130</v>
      </c>
      <c r="G131" s="31">
        <v>3</v>
      </c>
      <c r="H131" s="30">
        <v>0</v>
      </c>
      <c r="I131" s="30">
        <f>ROUND(G131*H131,6)</f>
        <v>0</v>
      </c>
      <c r="L131" s="32">
        <v>0</v>
      </c>
      <c r="M131" s="27">
        <f>ROUND(ROUND(L131,2)*ROUND(G131,3),2)</f>
        <v>0</v>
      </c>
      <c r="N131" s="30" t="s">
        <v>777</v>
      </c>
      <c r="O131">
        <f>(M131*21)/100</f>
        <v>0</v>
      </c>
      <c r="P131" t="s">
        <v>27</v>
      </c>
    </row>
    <row r="132" spans="1:16" ht="12.75" customHeight="1" x14ac:dyDescent="0.2">
      <c r="A132" s="33" t="s">
        <v>56</v>
      </c>
      <c r="E132" s="34" t="s">
        <v>57</v>
      </c>
    </row>
    <row r="133" spans="1:16" ht="12.75" customHeight="1" x14ac:dyDescent="0.2">
      <c r="A133" s="33" t="s">
        <v>58</v>
      </c>
      <c r="E133" s="35" t="s">
        <v>57</v>
      </c>
    </row>
    <row r="134" spans="1:16" ht="12.75" customHeight="1" x14ac:dyDescent="0.2">
      <c r="E134" s="34" t="s">
        <v>60</v>
      </c>
    </row>
    <row r="135" spans="1:16" ht="12.75" customHeight="1" x14ac:dyDescent="0.2">
      <c r="A135" t="s">
        <v>51</v>
      </c>
      <c r="B135" s="10" t="s">
        <v>290</v>
      </c>
      <c r="C135" s="10" t="s">
        <v>846</v>
      </c>
      <c r="D135" t="s">
        <v>49</v>
      </c>
      <c r="E135" s="29" t="s">
        <v>847</v>
      </c>
      <c r="F135" s="30" t="s">
        <v>130</v>
      </c>
      <c r="G135" s="31">
        <v>2.5</v>
      </c>
      <c r="H135" s="30">
        <v>0</v>
      </c>
      <c r="I135" s="30">
        <f>ROUND(G135*H135,6)</f>
        <v>0</v>
      </c>
      <c r="L135" s="32">
        <v>0</v>
      </c>
      <c r="M135" s="27">
        <f>ROUND(ROUND(L135,2)*ROUND(G135,3),2)</f>
        <v>0</v>
      </c>
      <c r="N135" s="30" t="s">
        <v>777</v>
      </c>
      <c r="O135">
        <f>(M135*21)/100</f>
        <v>0</v>
      </c>
      <c r="P135" t="s">
        <v>27</v>
      </c>
    </row>
    <row r="136" spans="1:16" ht="12.75" customHeight="1" x14ac:dyDescent="0.2">
      <c r="A136" s="33" t="s">
        <v>56</v>
      </c>
      <c r="E136" s="34" t="s">
        <v>57</v>
      </c>
    </row>
    <row r="137" spans="1:16" ht="12.75" customHeight="1" x14ac:dyDescent="0.2">
      <c r="A137" s="33" t="s">
        <v>58</v>
      </c>
      <c r="E137" s="35" t="s">
        <v>848</v>
      </c>
    </row>
    <row r="138" spans="1:16" ht="12.75" customHeight="1" x14ac:dyDescent="0.2">
      <c r="E138" s="34" t="s">
        <v>60</v>
      </c>
    </row>
    <row r="139" spans="1:16" ht="12.75" customHeight="1" x14ac:dyDescent="0.2">
      <c r="A139" t="s">
        <v>51</v>
      </c>
      <c r="B139" s="10" t="s">
        <v>293</v>
      </c>
      <c r="C139" s="10" t="s">
        <v>849</v>
      </c>
      <c r="D139" t="s">
        <v>49</v>
      </c>
      <c r="E139" s="29" t="s">
        <v>850</v>
      </c>
      <c r="F139" s="30" t="s">
        <v>130</v>
      </c>
      <c r="G139" s="31">
        <v>5</v>
      </c>
      <c r="H139" s="30">
        <v>0</v>
      </c>
      <c r="I139" s="30">
        <f>ROUND(G139*H139,6)</f>
        <v>0</v>
      </c>
      <c r="L139" s="32">
        <v>0</v>
      </c>
      <c r="M139" s="27">
        <f>ROUND(ROUND(L139,2)*ROUND(G139,3),2)</f>
        <v>0</v>
      </c>
      <c r="N139" s="30" t="s">
        <v>777</v>
      </c>
      <c r="O139">
        <f>(M139*21)/100</f>
        <v>0</v>
      </c>
      <c r="P139" t="s">
        <v>27</v>
      </c>
    </row>
    <row r="140" spans="1:16" ht="12.75" customHeight="1" x14ac:dyDescent="0.2">
      <c r="A140" s="33" t="s">
        <v>56</v>
      </c>
      <c r="E140" s="34" t="s">
        <v>57</v>
      </c>
    </row>
    <row r="141" spans="1:16" ht="12.75" customHeight="1" x14ac:dyDescent="0.2">
      <c r="A141" s="33" t="s">
        <v>58</v>
      </c>
      <c r="E141" s="35" t="s">
        <v>57</v>
      </c>
    </row>
    <row r="142" spans="1:16" ht="12.75" customHeight="1" x14ac:dyDescent="0.2">
      <c r="E142" s="34" t="s">
        <v>60</v>
      </c>
    </row>
    <row r="143" spans="1:16" ht="12.75" customHeight="1" x14ac:dyDescent="0.2">
      <c r="A143" t="s">
        <v>51</v>
      </c>
      <c r="B143" s="10" t="s">
        <v>297</v>
      </c>
      <c r="C143" s="10" t="s">
        <v>851</v>
      </c>
      <c r="D143" t="s">
        <v>49</v>
      </c>
      <c r="E143" s="29" t="s">
        <v>852</v>
      </c>
      <c r="F143" s="30" t="s">
        <v>130</v>
      </c>
      <c r="G143" s="31">
        <v>17</v>
      </c>
      <c r="H143" s="30">
        <v>0</v>
      </c>
      <c r="I143" s="30">
        <f>ROUND(G143*H143,6)</f>
        <v>0</v>
      </c>
      <c r="L143" s="32">
        <v>0</v>
      </c>
      <c r="M143" s="27">
        <f>ROUND(ROUND(L143,2)*ROUND(G143,3),2)</f>
        <v>0</v>
      </c>
      <c r="N143" s="30" t="s">
        <v>777</v>
      </c>
      <c r="O143">
        <f>(M143*21)/100</f>
        <v>0</v>
      </c>
      <c r="P143" t="s">
        <v>27</v>
      </c>
    </row>
    <row r="144" spans="1:16" ht="12.75" customHeight="1" x14ac:dyDescent="0.2">
      <c r="A144" s="33" t="s">
        <v>56</v>
      </c>
      <c r="E144" s="34" t="s">
        <v>57</v>
      </c>
    </row>
    <row r="145" spans="1:16" ht="12.75" customHeight="1" x14ac:dyDescent="0.2">
      <c r="A145" s="33" t="s">
        <v>58</v>
      </c>
      <c r="E145" s="35" t="s">
        <v>144</v>
      </c>
    </row>
    <row r="146" spans="1:16" ht="12.75" customHeight="1" x14ac:dyDescent="0.2">
      <c r="E146" s="34" t="s">
        <v>60</v>
      </c>
    </row>
    <row r="147" spans="1:16" ht="12.75" customHeight="1" x14ac:dyDescent="0.2">
      <c r="A147" t="s">
        <v>51</v>
      </c>
      <c r="B147" s="10" t="s">
        <v>300</v>
      </c>
      <c r="C147" s="10" t="s">
        <v>853</v>
      </c>
      <c r="D147" t="s">
        <v>49</v>
      </c>
      <c r="E147" s="29" t="s">
        <v>854</v>
      </c>
      <c r="F147" s="30" t="s">
        <v>130</v>
      </c>
      <c r="G147" s="31">
        <v>12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777</v>
      </c>
      <c r="O147">
        <f>(M147*21)/100</f>
        <v>0</v>
      </c>
      <c r="P147" t="s">
        <v>27</v>
      </c>
    </row>
    <row r="148" spans="1:16" ht="12.75" customHeight="1" x14ac:dyDescent="0.2">
      <c r="A148" s="33" t="s">
        <v>56</v>
      </c>
      <c r="E148" s="34" t="s">
        <v>57</v>
      </c>
    </row>
    <row r="149" spans="1:16" ht="12.75" customHeight="1" x14ac:dyDescent="0.2">
      <c r="A149" s="33" t="s">
        <v>58</v>
      </c>
      <c r="E149" s="35" t="s">
        <v>120</v>
      </c>
    </row>
    <row r="150" spans="1:16" ht="12.75" customHeight="1" x14ac:dyDescent="0.2">
      <c r="E150" s="34" t="s">
        <v>60</v>
      </c>
    </row>
    <row r="151" spans="1:16" ht="12.75" customHeight="1" x14ac:dyDescent="0.2">
      <c r="A151" t="s">
        <v>51</v>
      </c>
      <c r="B151" s="10" t="s">
        <v>515</v>
      </c>
      <c r="C151" s="10" t="s">
        <v>855</v>
      </c>
      <c r="D151" t="s">
        <v>49</v>
      </c>
      <c r="E151" s="29" t="s">
        <v>856</v>
      </c>
      <c r="F151" s="30" t="s">
        <v>130</v>
      </c>
      <c r="G151" s="31">
        <v>12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777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56</v>
      </c>
      <c r="E152" s="34" t="s">
        <v>57</v>
      </c>
    </row>
    <row r="153" spans="1:16" ht="12.75" customHeight="1" x14ac:dyDescent="0.2">
      <c r="A153" s="33" t="s">
        <v>58</v>
      </c>
      <c r="E153" s="35" t="s">
        <v>120</v>
      </c>
    </row>
    <row r="154" spans="1:16" ht="12.75" customHeight="1" x14ac:dyDescent="0.2">
      <c r="E154" s="34" t="s">
        <v>60</v>
      </c>
    </row>
    <row r="155" spans="1:16" ht="12.75" customHeight="1" x14ac:dyDescent="0.2">
      <c r="A155" t="s">
        <v>51</v>
      </c>
      <c r="B155" s="10" t="s">
        <v>518</v>
      </c>
      <c r="C155" s="10" t="s">
        <v>857</v>
      </c>
      <c r="D155" t="s">
        <v>49</v>
      </c>
      <c r="E155" s="29" t="s">
        <v>858</v>
      </c>
      <c r="F155" s="30" t="s">
        <v>130</v>
      </c>
      <c r="G155" s="31">
        <v>24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777</v>
      </c>
      <c r="O155">
        <f>(M155*21)/100</f>
        <v>0</v>
      </c>
      <c r="P155" t="s">
        <v>27</v>
      </c>
    </row>
    <row r="156" spans="1:16" ht="12.75" customHeight="1" x14ac:dyDescent="0.2">
      <c r="A156" s="33" t="s">
        <v>56</v>
      </c>
      <c r="E156" s="34" t="s">
        <v>57</v>
      </c>
    </row>
    <row r="157" spans="1:16" ht="12.75" customHeight="1" x14ac:dyDescent="0.2">
      <c r="A157" s="33" t="s">
        <v>58</v>
      </c>
      <c r="E157" s="35" t="s">
        <v>174</v>
      </c>
    </row>
    <row r="158" spans="1:16" ht="12.75" customHeight="1" x14ac:dyDescent="0.2">
      <c r="E158" s="34" t="s">
        <v>60</v>
      </c>
    </row>
    <row r="159" spans="1:16" ht="12.75" customHeight="1" x14ac:dyDescent="0.2">
      <c r="A159" t="s">
        <v>51</v>
      </c>
      <c r="B159" s="10" t="s">
        <v>520</v>
      </c>
      <c r="C159" s="10" t="s">
        <v>859</v>
      </c>
      <c r="D159" t="s">
        <v>49</v>
      </c>
      <c r="E159" s="29" t="s">
        <v>860</v>
      </c>
      <c r="F159" s="30" t="s">
        <v>54</v>
      </c>
      <c r="G159" s="31">
        <v>2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777</v>
      </c>
      <c r="O159">
        <f>(M159*21)/100</f>
        <v>0</v>
      </c>
      <c r="P159" t="s">
        <v>27</v>
      </c>
    </row>
    <row r="160" spans="1:16" ht="12.75" customHeight="1" x14ac:dyDescent="0.2">
      <c r="A160" s="33" t="s">
        <v>56</v>
      </c>
      <c r="E160" s="34" t="s">
        <v>57</v>
      </c>
    </row>
    <row r="161" spans="1:16" ht="12.75" customHeight="1" x14ac:dyDescent="0.2">
      <c r="A161" s="33" t="s">
        <v>58</v>
      </c>
      <c r="E161" s="35" t="s">
        <v>57</v>
      </c>
    </row>
    <row r="162" spans="1:16" ht="12.75" customHeight="1" x14ac:dyDescent="0.2">
      <c r="E162" s="34" t="s">
        <v>60</v>
      </c>
    </row>
    <row r="163" spans="1:16" ht="12.75" customHeight="1" x14ac:dyDescent="0.2">
      <c r="A163" t="s">
        <v>51</v>
      </c>
      <c r="B163" s="10" t="s">
        <v>388</v>
      </c>
      <c r="C163" s="10" t="s">
        <v>859</v>
      </c>
      <c r="D163" t="s">
        <v>114</v>
      </c>
      <c r="E163" s="29" t="s">
        <v>861</v>
      </c>
      <c r="F163" s="30" t="s">
        <v>54</v>
      </c>
      <c r="G163" s="31">
        <v>6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777</v>
      </c>
      <c r="O163">
        <f>(M163*21)/100</f>
        <v>0</v>
      </c>
      <c r="P163" t="s">
        <v>27</v>
      </c>
    </row>
    <row r="164" spans="1:16" ht="12.75" customHeight="1" x14ac:dyDescent="0.2">
      <c r="A164" s="33" t="s">
        <v>56</v>
      </c>
      <c r="E164" s="34" t="s">
        <v>57</v>
      </c>
    </row>
    <row r="165" spans="1:16" ht="12.75" customHeight="1" x14ac:dyDescent="0.2">
      <c r="A165" s="33" t="s">
        <v>58</v>
      </c>
      <c r="E165" s="35" t="s">
        <v>57</v>
      </c>
    </row>
    <row r="166" spans="1:16" ht="12.75" customHeight="1" x14ac:dyDescent="0.2">
      <c r="E166" s="34" t="s">
        <v>60</v>
      </c>
    </row>
    <row r="167" spans="1:16" ht="12.75" customHeight="1" x14ac:dyDescent="0.2">
      <c r="A167" t="s">
        <v>51</v>
      </c>
      <c r="B167" s="10" t="s">
        <v>390</v>
      </c>
      <c r="C167" s="10" t="s">
        <v>862</v>
      </c>
      <c r="D167" t="s">
        <v>49</v>
      </c>
      <c r="E167" s="29" t="s">
        <v>863</v>
      </c>
      <c r="F167" s="30" t="s">
        <v>54</v>
      </c>
      <c r="G167" s="31">
        <v>1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777</v>
      </c>
      <c r="O167">
        <f>(M167*21)/100</f>
        <v>0</v>
      </c>
      <c r="P167" t="s">
        <v>27</v>
      </c>
    </row>
    <row r="168" spans="1:16" ht="12.75" customHeight="1" x14ac:dyDescent="0.2">
      <c r="A168" s="33" t="s">
        <v>56</v>
      </c>
      <c r="E168" s="34" t="s">
        <v>57</v>
      </c>
    </row>
    <row r="169" spans="1:16" ht="12.75" customHeight="1" x14ac:dyDescent="0.2">
      <c r="A169" s="33" t="s">
        <v>58</v>
      </c>
      <c r="E169" s="35" t="s">
        <v>57</v>
      </c>
    </row>
    <row r="170" spans="1:16" ht="12.75" customHeight="1" x14ac:dyDescent="0.2">
      <c r="E170" s="34" t="s">
        <v>60</v>
      </c>
    </row>
    <row r="171" spans="1:16" ht="12.75" customHeight="1" x14ac:dyDescent="0.2">
      <c r="A171" t="s">
        <v>51</v>
      </c>
      <c r="B171" s="10" t="s">
        <v>394</v>
      </c>
      <c r="C171" s="10" t="s">
        <v>864</v>
      </c>
      <c r="D171" t="s">
        <v>49</v>
      </c>
      <c r="E171" s="29" t="s">
        <v>865</v>
      </c>
      <c r="F171" s="30" t="s">
        <v>130</v>
      </c>
      <c r="G171" s="31">
        <v>24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777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56</v>
      </c>
      <c r="E172" s="34" t="s">
        <v>57</v>
      </c>
    </row>
    <row r="173" spans="1:16" ht="12.75" customHeight="1" x14ac:dyDescent="0.2">
      <c r="A173" s="33" t="s">
        <v>58</v>
      </c>
      <c r="E173" s="35" t="s">
        <v>174</v>
      </c>
    </row>
    <row r="174" spans="1:16" ht="12.75" customHeight="1" x14ac:dyDescent="0.2">
      <c r="E174" s="34" t="s">
        <v>60</v>
      </c>
    </row>
    <row r="175" spans="1:16" ht="12.75" customHeight="1" x14ac:dyDescent="0.2">
      <c r="A175" t="s">
        <v>51</v>
      </c>
      <c r="B175" s="10" t="s">
        <v>398</v>
      </c>
      <c r="C175" s="10" t="s">
        <v>866</v>
      </c>
      <c r="D175" t="s">
        <v>49</v>
      </c>
      <c r="E175" s="29" t="s">
        <v>867</v>
      </c>
      <c r="F175" s="30" t="s">
        <v>130</v>
      </c>
      <c r="G175" s="31">
        <v>24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777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56</v>
      </c>
      <c r="E176" s="34" t="s">
        <v>57</v>
      </c>
    </row>
    <row r="177" spans="1:16" ht="12.75" customHeight="1" x14ac:dyDescent="0.2">
      <c r="A177" s="33" t="s">
        <v>58</v>
      </c>
      <c r="E177" s="35" t="s">
        <v>174</v>
      </c>
    </row>
    <row r="178" spans="1:16" ht="12.75" customHeight="1" x14ac:dyDescent="0.2">
      <c r="E178" s="34" t="s">
        <v>60</v>
      </c>
    </row>
    <row r="179" spans="1:16" ht="12.75" customHeight="1" x14ac:dyDescent="0.2">
      <c r="A179" t="s">
        <v>51</v>
      </c>
      <c r="B179" s="10" t="s">
        <v>403</v>
      </c>
      <c r="C179" s="10" t="s">
        <v>868</v>
      </c>
      <c r="D179" t="s">
        <v>49</v>
      </c>
      <c r="E179" s="29" t="s">
        <v>869</v>
      </c>
      <c r="F179" s="30" t="s">
        <v>870</v>
      </c>
      <c r="G179" s="31">
        <v>92.01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777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56</v>
      </c>
      <c r="E180" s="34" t="s">
        <v>57</v>
      </c>
    </row>
    <row r="181" spans="1:16" ht="12.75" customHeight="1" x14ac:dyDescent="0.2">
      <c r="A181" s="33" t="s">
        <v>58</v>
      </c>
      <c r="E181" s="35" t="s">
        <v>871</v>
      </c>
    </row>
    <row r="182" spans="1:16" ht="12.75" customHeight="1" x14ac:dyDescent="0.2">
      <c r="E182" s="34" t="s">
        <v>60</v>
      </c>
    </row>
    <row r="183" spans="1:16" ht="12.75" customHeight="1" x14ac:dyDescent="0.2">
      <c r="A183" t="s">
        <v>51</v>
      </c>
      <c r="B183" s="10" t="s">
        <v>406</v>
      </c>
      <c r="C183" s="10" t="s">
        <v>872</v>
      </c>
      <c r="D183" t="s">
        <v>49</v>
      </c>
      <c r="E183" s="29" t="s">
        <v>873</v>
      </c>
      <c r="F183" s="30" t="s">
        <v>54</v>
      </c>
      <c r="G183" s="31">
        <v>2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777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56</v>
      </c>
      <c r="E184" s="34" t="s">
        <v>57</v>
      </c>
    </row>
    <row r="185" spans="1:16" ht="12.75" customHeight="1" x14ac:dyDescent="0.2">
      <c r="A185" s="33" t="s">
        <v>58</v>
      </c>
      <c r="E185" s="35" t="s">
        <v>57</v>
      </c>
    </row>
    <row r="186" spans="1:16" ht="12.75" customHeight="1" x14ac:dyDescent="0.2">
      <c r="E186" s="34" t="s">
        <v>60</v>
      </c>
    </row>
    <row r="187" spans="1:16" ht="12.75" customHeight="1" x14ac:dyDescent="0.2">
      <c r="A187" t="s">
        <v>51</v>
      </c>
      <c r="B187" s="10" t="s">
        <v>464</v>
      </c>
      <c r="C187" s="10" t="s">
        <v>874</v>
      </c>
      <c r="D187" t="s">
        <v>49</v>
      </c>
      <c r="E187" s="29" t="s">
        <v>875</v>
      </c>
      <c r="F187" s="30" t="s">
        <v>100</v>
      </c>
      <c r="G187" s="31">
        <v>1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136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56</v>
      </c>
      <c r="E188" s="34" t="s">
        <v>57</v>
      </c>
    </row>
    <row r="189" spans="1:16" ht="12.75" customHeight="1" x14ac:dyDescent="0.2">
      <c r="A189" s="33" t="s">
        <v>58</v>
      </c>
      <c r="E189" s="35" t="s">
        <v>57</v>
      </c>
    </row>
    <row r="190" spans="1:16" ht="12.75" customHeight="1" x14ac:dyDescent="0.2">
      <c r="E190" s="34" t="s">
        <v>60</v>
      </c>
    </row>
    <row r="191" spans="1:16" ht="12.75" customHeight="1" x14ac:dyDescent="0.2">
      <c r="A191" t="s">
        <v>51</v>
      </c>
      <c r="B191" s="10" t="s">
        <v>468</v>
      </c>
      <c r="C191" s="10" t="s">
        <v>876</v>
      </c>
      <c r="D191" t="s">
        <v>49</v>
      </c>
      <c r="E191" s="29" t="s">
        <v>877</v>
      </c>
      <c r="F191" s="30" t="s">
        <v>54</v>
      </c>
      <c r="G191" s="31">
        <v>2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777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57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469</v>
      </c>
      <c r="C195" s="10" t="s">
        <v>878</v>
      </c>
      <c r="D195" t="s">
        <v>49</v>
      </c>
      <c r="E195" s="29" t="s">
        <v>879</v>
      </c>
      <c r="F195" s="30" t="s">
        <v>100</v>
      </c>
      <c r="G195" s="31">
        <v>1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136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57</v>
      </c>
    </row>
    <row r="197" spans="1:16" ht="12.75" customHeight="1" x14ac:dyDescent="0.2">
      <c r="A197" s="33" t="s">
        <v>58</v>
      </c>
      <c r="E197" s="35" t="s">
        <v>57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473</v>
      </c>
      <c r="C199" s="10" t="s">
        <v>880</v>
      </c>
      <c r="D199" t="s">
        <v>49</v>
      </c>
      <c r="E199" s="29" t="s">
        <v>881</v>
      </c>
      <c r="F199" s="30" t="s">
        <v>54</v>
      </c>
      <c r="G199" s="31">
        <v>1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777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57</v>
      </c>
    </row>
    <row r="201" spans="1:16" ht="12.75" customHeight="1" x14ac:dyDescent="0.2">
      <c r="A201" s="33" t="s">
        <v>58</v>
      </c>
      <c r="E201" s="35" t="s">
        <v>57</v>
      </c>
    </row>
    <row r="202" spans="1:16" ht="12.75" customHeight="1" x14ac:dyDescent="0.2">
      <c r="E202" s="34" t="s">
        <v>60</v>
      </c>
    </row>
    <row r="203" spans="1:16" ht="12.75" customHeight="1" x14ac:dyDescent="0.2">
      <c r="A203" t="s">
        <v>51</v>
      </c>
      <c r="B203" s="10" t="s">
        <v>477</v>
      </c>
      <c r="C203" s="10" t="s">
        <v>882</v>
      </c>
      <c r="D203" t="s">
        <v>49</v>
      </c>
      <c r="E203" s="29" t="s">
        <v>883</v>
      </c>
      <c r="F203" s="30" t="s">
        <v>54</v>
      </c>
      <c r="G203" s="31">
        <v>1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136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56</v>
      </c>
      <c r="E204" s="34" t="s">
        <v>57</v>
      </c>
    </row>
    <row r="205" spans="1:16" ht="12.75" customHeight="1" x14ac:dyDescent="0.2">
      <c r="A205" s="33" t="s">
        <v>58</v>
      </c>
      <c r="E205" s="35" t="s">
        <v>57</v>
      </c>
    </row>
    <row r="206" spans="1:16" ht="12.75" customHeight="1" x14ac:dyDescent="0.2">
      <c r="E206" s="34" t="s">
        <v>60</v>
      </c>
    </row>
    <row r="207" spans="1:16" ht="12.75" customHeight="1" x14ac:dyDescent="0.2">
      <c r="A207" t="s">
        <v>51</v>
      </c>
      <c r="B207" s="10" t="s">
        <v>480</v>
      </c>
      <c r="C207" s="10" t="s">
        <v>884</v>
      </c>
      <c r="D207" t="s">
        <v>49</v>
      </c>
      <c r="E207" s="29" t="s">
        <v>885</v>
      </c>
      <c r="F207" s="30" t="s">
        <v>54</v>
      </c>
      <c r="G207" s="31">
        <v>1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136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56</v>
      </c>
      <c r="E208" s="34" t="s">
        <v>57</v>
      </c>
    </row>
    <row r="209" spans="1:16" ht="12.75" customHeight="1" x14ac:dyDescent="0.2">
      <c r="A209" s="33" t="s">
        <v>58</v>
      </c>
      <c r="E209" s="35" t="s">
        <v>57</v>
      </c>
    </row>
    <row r="210" spans="1:16" ht="12.75" customHeight="1" x14ac:dyDescent="0.2">
      <c r="E210" s="34" t="s">
        <v>60</v>
      </c>
    </row>
    <row r="211" spans="1:16" ht="12.75" customHeight="1" x14ac:dyDescent="0.2">
      <c r="A211" t="s">
        <v>51</v>
      </c>
      <c r="B211" s="10" t="s">
        <v>484</v>
      </c>
      <c r="C211" s="10" t="s">
        <v>886</v>
      </c>
      <c r="D211" t="s">
        <v>49</v>
      </c>
      <c r="E211" s="29" t="s">
        <v>887</v>
      </c>
      <c r="F211" s="30" t="s">
        <v>54</v>
      </c>
      <c r="G211" s="31">
        <v>3</v>
      </c>
      <c r="H211" s="30">
        <v>0</v>
      </c>
      <c r="I211" s="30">
        <f>ROUND(G211*H211,6)</f>
        <v>0</v>
      </c>
      <c r="L211" s="32">
        <v>0</v>
      </c>
      <c r="M211" s="27">
        <f>ROUND(ROUND(L211,2)*ROUND(G211,3),2)</f>
        <v>0</v>
      </c>
      <c r="N211" s="30" t="s">
        <v>777</v>
      </c>
      <c r="O211">
        <f>(M211*21)/100</f>
        <v>0</v>
      </c>
      <c r="P211" t="s">
        <v>27</v>
      </c>
    </row>
    <row r="212" spans="1:16" ht="12.75" customHeight="1" x14ac:dyDescent="0.2">
      <c r="A212" s="33" t="s">
        <v>56</v>
      </c>
      <c r="E212" s="34" t="s">
        <v>57</v>
      </c>
    </row>
    <row r="213" spans="1:16" ht="12.75" customHeight="1" x14ac:dyDescent="0.2">
      <c r="A213" s="33" t="s">
        <v>58</v>
      </c>
      <c r="E213" s="35" t="s">
        <v>57</v>
      </c>
    </row>
    <row r="214" spans="1:16" ht="12.75" customHeight="1" x14ac:dyDescent="0.2">
      <c r="E214" s="34" t="s">
        <v>60</v>
      </c>
    </row>
    <row r="215" spans="1:16" ht="12.75" customHeight="1" x14ac:dyDescent="0.2">
      <c r="A215" t="s">
        <v>51</v>
      </c>
      <c r="B215" s="10" t="s">
        <v>488</v>
      </c>
      <c r="C215" s="10" t="s">
        <v>888</v>
      </c>
      <c r="D215" t="s">
        <v>49</v>
      </c>
      <c r="E215" s="29" t="s">
        <v>889</v>
      </c>
      <c r="F215" s="30" t="s">
        <v>100</v>
      </c>
      <c r="G215" s="31">
        <v>3</v>
      </c>
      <c r="H215" s="30">
        <v>0</v>
      </c>
      <c r="I215" s="30">
        <f>ROUND(G215*H215,6)</f>
        <v>0</v>
      </c>
      <c r="L215" s="32">
        <v>0</v>
      </c>
      <c r="M215" s="27">
        <f>ROUND(ROUND(L215,2)*ROUND(G215,3),2)</f>
        <v>0</v>
      </c>
      <c r="N215" s="30" t="s">
        <v>136</v>
      </c>
      <c r="O215">
        <f>(M215*21)/100</f>
        <v>0</v>
      </c>
      <c r="P215" t="s">
        <v>27</v>
      </c>
    </row>
    <row r="216" spans="1:16" ht="12.75" customHeight="1" x14ac:dyDescent="0.2">
      <c r="A216" s="33" t="s">
        <v>56</v>
      </c>
      <c r="E216" s="34" t="s">
        <v>57</v>
      </c>
    </row>
    <row r="217" spans="1:16" ht="12.75" customHeight="1" x14ac:dyDescent="0.2">
      <c r="A217" s="33" t="s">
        <v>58</v>
      </c>
      <c r="E217" s="35" t="s">
        <v>57</v>
      </c>
    </row>
    <row r="218" spans="1:16" ht="12.75" customHeight="1" x14ac:dyDescent="0.2">
      <c r="E218" s="34" t="s">
        <v>60</v>
      </c>
    </row>
    <row r="219" spans="1:16" ht="12.75" customHeight="1" x14ac:dyDescent="0.2">
      <c r="A219" t="s">
        <v>51</v>
      </c>
      <c r="B219" s="10" t="s">
        <v>524</v>
      </c>
      <c r="C219" s="10" t="s">
        <v>890</v>
      </c>
      <c r="D219" t="s">
        <v>49</v>
      </c>
      <c r="E219" s="29" t="s">
        <v>891</v>
      </c>
      <c r="F219" s="30" t="s">
        <v>54</v>
      </c>
      <c r="G219" s="31">
        <v>1</v>
      </c>
      <c r="H219" s="30">
        <v>0</v>
      </c>
      <c r="I219" s="30">
        <f>ROUND(G219*H219,6)</f>
        <v>0</v>
      </c>
      <c r="L219" s="32">
        <v>0</v>
      </c>
      <c r="M219" s="27">
        <f>ROUND(ROUND(L219,2)*ROUND(G219,3),2)</f>
        <v>0</v>
      </c>
      <c r="N219" s="30" t="s">
        <v>136</v>
      </c>
      <c r="O219">
        <f>(M219*21)/100</f>
        <v>0</v>
      </c>
      <c r="P219" t="s">
        <v>27</v>
      </c>
    </row>
    <row r="220" spans="1:16" ht="12.75" customHeight="1" x14ac:dyDescent="0.2">
      <c r="A220" s="33" t="s">
        <v>56</v>
      </c>
      <c r="E220" s="34" t="s">
        <v>57</v>
      </c>
    </row>
    <row r="221" spans="1:16" ht="12.75" customHeight="1" x14ac:dyDescent="0.2">
      <c r="A221" s="33" t="s">
        <v>58</v>
      </c>
      <c r="E221" s="35" t="s">
        <v>57</v>
      </c>
    </row>
    <row r="222" spans="1:16" ht="12.75" customHeight="1" x14ac:dyDescent="0.2">
      <c r="E222" s="34" t="s">
        <v>60</v>
      </c>
    </row>
    <row r="223" spans="1:16" ht="12.75" customHeight="1" x14ac:dyDescent="0.2">
      <c r="A223" t="s">
        <v>51</v>
      </c>
      <c r="B223" s="10" t="s">
        <v>525</v>
      </c>
      <c r="C223" s="10" t="s">
        <v>892</v>
      </c>
      <c r="D223" t="s">
        <v>49</v>
      </c>
      <c r="E223" s="29" t="s">
        <v>893</v>
      </c>
      <c r="F223" s="30" t="s">
        <v>54</v>
      </c>
      <c r="G223" s="31">
        <v>2</v>
      </c>
      <c r="H223" s="30">
        <v>0</v>
      </c>
      <c r="I223" s="30">
        <f>ROUND(G223*H223,6)</f>
        <v>0</v>
      </c>
      <c r="L223" s="32">
        <v>0</v>
      </c>
      <c r="M223" s="27">
        <f>ROUND(ROUND(L223,2)*ROUND(G223,3),2)</f>
        <v>0</v>
      </c>
      <c r="N223" s="30" t="s">
        <v>136</v>
      </c>
      <c r="O223">
        <f>(M223*21)/100</f>
        <v>0</v>
      </c>
      <c r="P223" t="s">
        <v>27</v>
      </c>
    </row>
    <row r="224" spans="1:16" ht="12.75" customHeight="1" x14ac:dyDescent="0.2">
      <c r="A224" s="33" t="s">
        <v>56</v>
      </c>
      <c r="E224" s="34" t="s">
        <v>57</v>
      </c>
    </row>
    <row r="225" spans="1:16" ht="12.75" customHeight="1" x14ac:dyDescent="0.2">
      <c r="A225" s="33" t="s">
        <v>58</v>
      </c>
      <c r="E225" s="35" t="s">
        <v>57</v>
      </c>
    </row>
    <row r="226" spans="1:16" ht="12.75" customHeight="1" x14ac:dyDescent="0.2">
      <c r="E226" s="34" t="s">
        <v>60</v>
      </c>
    </row>
    <row r="227" spans="1:16" ht="12.75" customHeight="1" x14ac:dyDescent="0.2">
      <c r="A227" t="s">
        <v>51</v>
      </c>
      <c r="B227" s="10" t="s">
        <v>528</v>
      </c>
      <c r="C227" s="10" t="s">
        <v>894</v>
      </c>
      <c r="D227" t="s">
        <v>49</v>
      </c>
      <c r="E227" s="29" t="s">
        <v>895</v>
      </c>
      <c r="F227" s="30" t="s">
        <v>896</v>
      </c>
      <c r="G227" s="31">
        <v>3</v>
      </c>
      <c r="H227" s="30">
        <v>0</v>
      </c>
      <c r="I227" s="30">
        <f>ROUND(G227*H227,6)</f>
        <v>0</v>
      </c>
      <c r="L227" s="32">
        <v>0</v>
      </c>
      <c r="M227" s="27">
        <f>ROUND(ROUND(L227,2)*ROUND(G227,3),2)</f>
        <v>0</v>
      </c>
      <c r="N227" s="30" t="s">
        <v>777</v>
      </c>
      <c r="O227">
        <f>(M227*21)/100</f>
        <v>0</v>
      </c>
      <c r="P227" t="s">
        <v>27</v>
      </c>
    </row>
    <row r="228" spans="1:16" ht="12.75" customHeight="1" x14ac:dyDescent="0.2">
      <c r="A228" s="33" t="s">
        <v>56</v>
      </c>
      <c r="E228" s="34" t="s">
        <v>57</v>
      </c>
    </row>
    <row r="229" spans="1:16" ht="12.75" customHeight="1" x14ac:dyDescent="0.2">
      <c r="A229" s="33" t="s">
        <v>58</v>
      </c>
      <c r="E229" s="35" t="s">
        <v>57</v>
      </c>
    </row>
    <row r="230" spans="1:16" ht="12.75" customHeight="1" x14ac:dyDescent="0.2">
      <c r="E230" s="34" t="s">
        <v>60</v>
      </c>
    </row>
    <row r="231" spans="1:16" ht="12.75" customHeight="1" x14ac:dyDescent="0.2">
      <c r="A231" t="s">
        <v>51</v>
      </c>
      <c r="B231" s="10" t="s">
        <v>531</v>
      </c>
      <c r="C231" s="10" t="s">
        <v>897</v>
      </c>
      <c r="D231" t="s">
        <v>49</v>
      </c>
      <c r="E231" s="29" t="s">
        <v>898</v>
      </c>
      <c r="F231" s="30" t="s">
        <v>100</v>
      </c>
      <c r="G231" s="31">
        <v>2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136</v>
      </c>
      <c r="O231">
        <f>(M231*21)/100</f>
        <v>0</v>
      </c>
      <c r="P231" t="s">
        <v>27</v>
      </c>
    </row>
    <row r="232" spans="1:16" ht="12.75" customHeight="1" x14ac:dyDescent="0.2">
      <c r="A232" s="33" t="s">
        <v>56</v>
      </c>
      <c r="E232" s="34" t="s">
        <v>57</v>
      </c>
    </row>
    <row r="233" spans="1:16" ht="12.75" customHeight="1" x14ac:dyDescent="0.2">
      <c r="A233" s="33" t="s">
        <v>58</v>
      </c>
      <c r="E233" s="35" t="s">
        <v>57</v>
      </c>
    </row>
    <row r="234" spans="1:16" ht="12.75" customHeight="1" x14ac:dyDescent="0.2">
      <c r="E234" s="34" t="s">
        <v>60</v>
      </c>
    </row>
    <row r="235" spans="1:16" ht="12.75" customHeight="1" x14ac:dyDescent="0.2">
      <c r="A235" t="s">
        <v>51</v>
      </c>
      <c r="B235" s="10" t="s">
        <v>534</v>
      </c>
      <c r="C235" s="10" t="s">
        <v>899</v>
      </c>
      <c r="D235" t="s">
        <v>49</v>
      </c>
      <c r="E235" s="29" t="s">
        <v>900</v>
      </c>
      <c r="F235" s="30" t="s">
        <v>100</v>
      </c>
      <c r="G235" s="31">
        <v>1</v>
      </c>
      <c r="H235" s="30">
        <v>0</v>
      </c>
      <c r="I235" s="30">
        <f>ROUND(G235*H235,6)</f>
        <v>0</v>
      </c>
      <c r="L235" s="32">
        <v>0</v>
      </c>
      <c r="M235" s="27">
        <f>ROUND(ROUND(L235,2)*ROUND(G235,3),2)</f>
        <v>0</v>
      </c>
      <c r="N235" s="30" t="s">
        <v>136</v>
      </c>
      <c r="O235">
        <f>(M235*21)/100</f>
        <v>0</v>
      </c>
      <c r="P235" t="s">
        <v>27</v>
      </c>
    </row>
    <row r="236" spans="1:16" ht="12.75" customHeight="1" x14ac:dyDescent="0.2">
      <c r="A236" s="33" t="s">
        <v>56</v>
      </c>
      <c r="E236" s="34" t="s">
        <v>57</v>
      </c>
    </row>
    <row r="237" spans="1:16" ht="12.75" customHeight="1" x14ac:dyDescent="0.2">
      <c r="A237" s="33" t="s">
        <v>58</v>
      </c>
      <c r="E237" s="35" t="s">
        <v>57</v>
      </c>
    </row>
    <row r="238" spans="1:16" ht="12.75" customHeight="1" x14ac:dyDescent="0.2">
      <c r="E238" s="34" t="s">
        <v>60</v>
      </c>
    </row>
    <row r="239" spans="1:16" ht="12.75" customHeight="1" x14ac:dyDescent="0.2">
      <c r="A239" t="s">
        <v>51</v>
      </c>
      <c r="B239" s="10" t="s">
        <v>901</v>
      </c>
      <c r="C239" s="10" t="s">
        <v>902</v>
      </c>
      <c r="D239" t="s">
        <v>49</v>
      </c>
      <c r="E239" s="29" t="s">
        <v>903</v>
      </c>
      <c r="F239" s="30" t="s">
        <v>896</v>
      </c>
      <c r="G239" s="31">
        <v>1</v>
      </c>
      <c r="H239" s="30">
        <v>0</v>
      </c>
      <c r="I239" s="30">
        <f>ROUND(G239*H239,6)</f>
        <v>0</v>
      </c>
      <c r="L239" s="32">
        <v>0</v>
      </c>
      <c r="M239" s="27">
        <f>ROUND(ROUND(L239,2)*ROUND(G239,3),2)</f>
        <v>0</v>
      </c>
      <c r="N239" s="30" t="s">
        <v>777</v>
      </c>
      <c r="O239">
        <f>(M239*21)/100</f>
        <v>0</v>
      </c>
      <c r="P239" t="s">
        <v>27</v>
      </c>
    </row>
    <row r="240" spans="1:16" ht="12.75" customHeight="1" x14ac:dyDescent="0.2">
      <c r="A240" s="33" t="s">
        <v>56</v>
      </c>
      <c r="E240" s="34" t="s">
        <v>57</v>
      </c>
    </row>
    <row r="241" spans="1:16" ht="12.75" customHeight="1" x14ac:dyDescent="0.2">
      <c r="A241" s="33" t="s">
        <v>58</v>
      </c>
      <c r="E241" s="35" t="s">
        <v>57</v>
      </c>
    </row>
    <row r="242" spans="1:16" ht="12.75" customHeight="1" x14ac:dyDescent="0.2">
      <c r="E242" s="34" t="s">
        <v>60</v>
      </c>
    </row>
    <row r="243" spans="1:16" ht="12.75" customHeight="1" x14ac:dyDescent="0.2">
      <c r="A243" t="s">
        <v>51</v>
      </c>
      <c r="B243" s="10" t="s">
        <v>904</v>
      </c>
      <c r="C243" s="10" t="s">
        <v>905</v>
      </c>
      <c r="D243" t="s">
        <v>49</v>
      </c>
      <c r="E243" s="29" t="s">
        <v>906</v>
      </c>
      <c r="F243" s="30" t="s">
        <v>54</v>
      </c>
      <c r="G243" s="31">
        <v>2</v>
      </c>
      <c r="H243" s="30">
        <v>0</v>
      </c>
      <c r="I243" s="30">
        <f>ROUND(G243*H243,6)</f>
        <v>0</v>
      </c>
      <c r="L243" s="32">
        <v>0</v>
      </c>
      <c r="M243" s="27">
        <f>ROUND(ROUND(L243,2)*ROUND(G243,3),2)</f>
        <v>0</v>
      </c>
      <c r="N243" s="30" t="s">
        <v>136</v>
      </c>
      <c r="O243">
        <f>(M243*21)/100</f>
        <v>0</v>
      </c>
      <c r="P243" t="s">
        <v>27</v>
      </c>
    </row>
    <row r="244" spans="1:16" ht="12.75" customHeight="1" x14ac:dyDescent="0.2">
      <c r="A244" s="33" t="s">
        <v>56</v>
      </c>
      <c r="E244" s="34" t="s">
        <v>57</v>
      </c>
    </row>
    <row r="245" spans="1:16" ht="12.75" customHeight="1" x14ac:dyDescent="0.2">
      <c r="A245" s="33" t="s">
        <v>58</v>
      </c>
      <c r="E245" s="35" t="s">
        <v>57</v>
      </c>
    </row>
    <row r="246" spans="1:16" ht="12.75" customHeight="1" x14ac:dyDescent="0.2">
      <c r="E246" s="34" t="s">
        <v>60</v>
      </c>
    </row>
    <row r="247" spans="1:16" ht="12.75" customHeight="1" x14ac:dyDescent="0.2">
      <c r="A247" t="s">
        <v>51</v>
      </c>
      <c r="B247" s="10" t="s">
        <v>907</v>
      </c>
      <c r="C247" s="10" t="s">
        <v>908</v>
      </c>
      <c r="D247" t="s">
        <v>49</v>
      </c>
      <c r="E247" s="29" t="s">
        <v>909</v>
      </c>
      <c r="F247" s="30" t="s">
        <v>100</v>
      </c>
      <c r="G247" s="31">
        <v>2</v>
      </c>
      <c r="H247" s="30">
        <v>0</v>
      </c>
      <c r="I247" s="30">
        <f>ROUND(G247*H247,6)</f>
        <v>0</v>
      </c>
      <c r="L247" s="32">
        <v>0</v>
      </c>
      <c r="M247" s="27">
        <f>ROUND(ROUND(L247,2)*ROUND(G247,3),2)</f>
        <v>0</v>
      </c>
      <c r="N247" s="30" t="s">
        <v>136</v>
      </c>
      <c r="O247">
        <f>(M247*21)/100</f>
        <v>0</v>
      </c>
      <c r="P247" t="s">
        <v>27</v>
      </c>
    </row>
    <row r="248" spans="1:16" ht="12.75" customHeight="1" x14ac:dyDescent="0.2">
      <c r="A248" s="33" t="s">
        <v>56</v>
      </c>
      <c r="E248" s="34" t="s">
        <v>57</v>
      </c>
    </row>
    <row r="249" spans="1:16" ht="12.75" customHeight="1" x14ac:dyDescent="0.2">
      <c r="A249" s="33" t="s">
        <v>58</v>
      </c>
      <c r="E249" s="35" t="s">
        <v>57</v>
      </c>
    </row>
    <row r="250" spans="1:16" ht="12.75" customHeight="1" x14ac:dyDescent="0.2">
      <c r="E250" s="34" t="s">
        <v>60</v>
      </c>
    </row>
    <row r="251" spans="1:16" ht="12.75" customHeight="1" x14ac:dyDescent="0.2">
      <c r="A251" t="s">
        <v>51</v>
      </c>
      <c r="B251" s="10" t="s">
        <v>910</v>
      </c>
      <c r="C251" s="10" t="s">
        <v>911</v>
      </c>
      <c r="D251" t="s">
        <v>49</v>
      </c>
      <c r="E251" s="29" t="s">
        <v>912</v>
      </c>
      <c r="F251" s="30" t="s">
        <v>54</v>
      </c>
      <c r="G251" s="31">
        <v>2</v>
      </c>
      <c r="H251" s="30">
        <v>0</v>
      </c>
      <c r="I251" s="30">
        <f>ROUND(G251*H251,6)</f>
        <v>0</v>
      </c>
      <c r="L251" s="32">
        <v>0</v>
      </c>
      <c r="M251" s="27">
        <f>ROUND(ROUND(L251,2)*ROUND(G251,3),2)</f>
        <v>0</v>
      </c>
      <c r="N251" s="30" t="s">
        <v>136</v>
      </c>
      <c r="O251">
        <f>(M251*21)/100</f>
        <v>0</v>
      </c>
      <c r="P251" t="s">
        <v>27</v>
      </c>
    </row>
    <row r="252" spans="1:16" ht="12.75" customHeight="1" x14ac:dyDescent="0.2">
      <c r="A252" s="33" t="s">
        <v>56</v>
      </c>
      <c r="E252" s="34" t="s">
        <v>57</v>
      </c>
    </row>
    <row r="253" spans="1:16" ht="12.75" customHeight="1" x14ac:dyDescent="0.2">
      <c r="A253" s="33" t="s">
        <v>58</v>
      </c>
      <c r="E253" s="35" t="s">
        <v>57</v>
      </c>
    </row>
    <row r="254" spans="1:16" ht="12.75" customHeight="1" x14ac:dyDescent="0.2">
      <c r="E254" s="34" t="s">
        <v>60</v>
      </c>
    </row>
    <row r="255" spans="1:16" ht="12.75" customHeight="1" x14ac:dyDescent="0.2">
      <c r="A255" t="s">
        <v>51</v>
      </c>
      <c r="B255" s="10" t="s">
        <v>913</v>
      </c>
      <c r="C255" s="10" t="s">
        <v>914</v>
      </c>
      <c r="D255" t="s">
        <v>49</v>
      </c>
      <c r="E255" s="29" t="s">
        <v>915</v>
      </c>
      <c r="F255" s="30" t="s">
        <v>54</v>
      </c>
      <c r="G255" s="31">
        <v>1</v>
      </c>
      <c r="H255" s="30">
        <v>0</v>
      </c>
      <c r="I255" s="30">
        <f>ROUND(G255*H255,6)</f>
        <v>0</v>
      </c>
      <c r="L255" s="32">
        <v>0</v>
      </c>
      <c r="M255" s="27">
        <f>ROUND(ROUND(L255,2)*ROUND(G255,3),2)</f>
        <v>0</v>
      </c>
      <c r="N255" s="30" t="s">
        <v>136</v>
      </c>
      <c r="O255">
        <f>(M255*21)/100</f>
        <v>0</v>
      </c>
      <c r="P255" t="s">
        <v>27</v>
      </c>
    </row>
    <row r="256" spans="1:16" ht="12.75" customHeight="1" x14ac:dyDescent="0.2">
      <c r="A256" s="33" t="s">
        <v>56</v>
      </c>
      <c r="E256" s="34" t="s">
        <v>57</v>
      </c>
    </row>
    <row r="257" spans="1:16" ht="12.75" customHeight="1" x14ac:dyDescent="0.2">
      <c r="A257" s="33" t="s">
        <v>58</v>
      </c>
      <c r="E257" s="35" t="s">
        <v>57</v>
      </c>
    </row>
    <row r="258" spans="1:16" ht="12.75" customHeight="1" x14ac:dyDescent="0.2">
      <c r="E258" s="34" t="s">
        <v>60</v>
      </c>
    </row>
    <row r="259" spans="1:16" ht="12.75" customHeight="1" x14ac:dyDescent="0.2">
      <c r="A259" t="s">
        <v>51</v>
      </c>
      <c r="B259" s="10" t="s">
        <v>916</v>
      </c>
      <c r="C259" s="10" t="s">
        <v>917</v>
      </c>
      <c r="D259" t="s">
        <v>49</v>
      </c>
      <c r="E259" s="29" t="s">
        <v>918</v>
      </c>
      <c r="F259" s="30" t="s">
        <v>54</v>
      </c>
      <c r="G259" s="31">
        <v>2</v>
      </c>
      <c r="H259" s="30">
        <v>0</v>
      </c>
      <c r="I259" s="30">
        <f>ROUND(G259*H259,6)</f>
        <v>0</v>
      </c>
      <c r="L259" s="32">
        <v>0</v>
      </c>
      <c r="M259" s="27">
        <f>ROUND(ROUND(L259,2)*ROUND(G259,3),2)</f>
        <v>0</v>
      </c>
      <c r="N259" s="30" t="s">
        <v>136</v>
      </c>
      <c r="O259">
        <f>(M259*21)/100</f>
        <v>0</v>
      </c>
      <c r="P259" t="s">
        <v>27</v>
      </c>
    </row>
    <row r="260" spans="1:16" ht="12.75" customHeight="1" x14ac:dyDescent="0.2">
      <c r="A260" s="33" t="s">
        <v>56</v>
      </c>
      <c r="E260" s="34" t="s">
        <v>57</v>
      </c>
    </row>
    <row r="261" spans="1:16" ht="12.75" customHeight="1" x14ac:dyDescent="0.2">
      <c r="A261" s="33" t="s">
        <v>58</v>
      </c>
      <c r="E261" s="35" t="s">
        <v>57</v>
      </c>
    </row>
    <row r="262" spans="1:16" ht="12.75" customHeight="1" x14ac:dyDescent="0.2">
      <c r="E262" s="34" t="s">
        <v>60</v>
      </c>
    </row>
    <row r="263" spans="1:16" ht="12.75" customHeight="1" x14ac:dyDescent="0.2">
      <c r="A263" t="s">
        <v>51</v>
      </c>
      <c r="B263" s="10" t="s">
        <v>919</v>
      </c>
      <c r="C263" s="10" t="s">
        <v>920</v>
      </c>
      <c r="D263" t="s">
        <v>49</v>
      </c>
      <c r="E263" s="29" t="s">
        <v>921</v>
      </c>
      <c r="F263" s="30" t="s">
        <v>54</v>
      </c>
      <c r="G263" s="31">
        <v>2</v>
      </c>
      <c r="H263" s="30">
        <v>0</v>
      </c>
      <c r="I263" s="30">
        <f>ROUND(G263*H263,6)</f>
        <v>0</v>
      </c>
      <c r="L263" s="32">
        <v>0</v>
      </c>
      <c r="M263" s="27">
        <f>ROUND(ROUND(L263,2)*ROUND(G263,3),2)</f>
        <v>0</v>
      </c>
      <c r="N263" s="30" t="s">
        <v>136</v>
      </c>
      <c r="O263">
        <f>(M263*21)/100</f>
        <v>0</v>
      </c>
      <c r="P263" t="s">
        <v>27</v>
      </c>
    </row>
    <row r="264" spans="1:16" ht="12.75" customHeight="1" x14ac:dyDescent="0.2">
      <c r="A264" s="33" t="s">
        <v>56</v>
      </c>
      <c r="E264" s="34" t="s">
        <v>57</v>
      </c>
    </row>
    <row r="265" spans="1:16" ht="12.75" customHeight="1" x14ac:dyDescent="0.2">
      <c r="A265" s="33" t="s">
        <v>58</v>
      </c>
      <c r="E265" s="35" t="s">
        <v>57</v>
      </c>
    </row>
    <row r="266" spans="1:16" ht="12.75" customHeight="1" x14ac:dyDescent="0.2">
      <c r="E266" s="34" t="s">
        <v>60</v>
      </c>
    </row>
    <row r="267" spans="1:16" ht="12.75" customHeight="1" x14ac:dyDescent="0.2">
      <c r="A267" t="s">
        <v>51</v>
      </c>
      <c r="B267" s="10" t="s">
        <v>922</v>
      </c>
      <c r="C267" s="10" t="s">
        <v>923</v>
      </c>
      <c r="D267" t="s">
        <v>49</v>
      </c>
      <c r="E267" s="29" t="s">
        <v>924</v>
      </c>
      <c r="F267" s="30" t="s">
        <v>54</v>
      </c>
      <c r="G267" s="31">
        <v>2</v>
      </c>
      <c r="H267" s="30">
        <v>0</v>
      </c>
      <c r="I267" s="30">
        <f>ROUND(G267*H267,6)</f>
        <v>0</v>
      </c>
      <c r="L267" s="32">
        <v>0</v>
      </c>
      <c r="M267" s="27">
        <f>ROUND(ROUND(L267,2)*ROUND(G267,3),2)</f>
        <v>0</v>
      </c>
      <c r="N267" s="30" t="s">
        <v>136</v>
      </c>
      <c r="O267">
        <f>(M267*21)/100</f>
        <v>0</v>
      </c>
      <c r="P267" t="s">
        <v>27</v>
      </c>
    </row>
    <row r="268" spans="1:16" ht="12.75" customHeight="1" x14ac:dyDescent="0.2">
      <c r="A268" s="33" t="s">
        <v>56</v>
      </c>
      <c r="E268" s="34" t="s">
        <v>57</v>
      </c>
    </row>
    <row r="269" spans="1:16" ht="12.75" customHeight="1" x14ac:dyDescent="0.2">
      <c r="A269" s="33" t="s">
        <v>58</v>
      </c>
      <c r="E269" s="35" t="s">
        <v>57</v>
      </c>
    </row>
    <row r="270" spans="1:16" ht="12.75" customHeight="1" x14ac:dyDescent="0.2">
      <c r="E270" s="34" t="s">
        <v>60</v>
      </c>
    </row>
    <row r="271" spans="1:16" ht="12.75" customHeight="1" x14ac:dyDescent="0.2">
      <c r="A271" t="s">
        <v>51</v>
      </c>
      <c r="B271" s="10" t="s">
        <v>925</v>
      </c>
      <c r="C271" s="10" t="s">
        <v>926</v>
      </c>
      <c r="D271" t="s">
        <v>49</v>
      </c>
      <c r="E271" s="29" t="s">
        <v>927</v>
      </c>
      <c r="F271" s="30" t="s">
        <v>54</v>
      </c>
      <c r="G271" s="31">
        <v>2</v>
      </c>
      <c r="H271" s="30">
        <v>0</v>
      </c>
      <c r="I271" s="30">
        <f>ROUND(G271*H271,6)</f>
        <v>0</v>
      </c>
      <c r="L271" s="32">
        <v>0</v>
      </c>
      <c r="M271" s="27">
        <f>ROUND(ROUND(L271,2)*ROUND(G271,3),2)</f>
        <v>0</v>
      </c>
      <c r="N271" s="30" t="s">
        <v>136</v>
      </c>
      <c r="O271">
        <f>(M271*21)/100</f>
        <v>0</v>
      </c>
      <c r="P271" t="s">
        <v>27</v>
      </c>
    </row>
    <row r="272" spans="1:16" ht="12.75" customHeight="1" x14ac:dyDescent="0.2">
      <c r="A272" s="33" t="s">
        <v>56</v>
      </c>
      <c r="E272" s="34" t="s">
        <v>57</v>
      </c>
    </row>
    <row r="273" spans="1:16" ht="12.75" customHeight="1" x14ac:dyDescent="0.2">
      <c r="A273" s="33" t="s">
        <v>58</v>
      </c>
      <c r="E273" s="35" t="s">
        <v>57</v>
      </c>
    </row>
    <row r="274" spans="1:16" ht="12.75" customHeight="1" x14ac:dyDescent="0.2">
      <c r="E274" s="34" t="s">
        <v>60</v>
      </c>
    </row>
    <row r="275" spans="1:16" ht="12.75" customHeight="1" x14ac:dyDescent="0.2">
      <c r="A275" t="s">
        <v>51</v>
      </c>
      <c r="B275" s="10" t="s">
        <v>928</v>
      </c>
      <c r="C275" s="10" t="s">
        <v>929</v>
      </c>
      <c r="D275" t="s">
        <v>49</v>
      </c>
      <c r="E275" s="29" t="s">
        <v>930</v>
      </c>
      <c r="F275" s="30" t="s">
        <v>54</v>
      </c>
      <c r="G275" s="31">
        <v>2</v>
      </c>
      <c r="H275" s="30">
        <v>0</v>
      </c>
      <c r="I275" s="30">
        <f>ROUND(G275*H275,6)</f>
        <v>0</v>
      </c>
      <c r="L275" s="32">
        <v>0</v>
      </c>
      <c r="M275" s="27">
        <f>ROUND(ROUND(L275,2)*ROUND(G275,3),2)</f>
        <v>0</v>
      </c>
      <c r="N275" s="30" t="s">
        <v>136</v>
      </c>
      <c r="O275">
        <f>(M275*21)/100</f>
        <v>0</v>
      </c>
      <c r="P275" t="s">
        <v>27</v>
      </c>
    </row>
    <row r="276" spans="1:16" ht="12.75" customHeight="1" x14ac:dyDescent="0.2">
      <c r="A276" s="33" t="s">
        <v>56</v>
      </c>
      <c r="E276" s="34" t="s">
        <v>57</v>
      </c>
    </row>
    <row r="277" spans="1:16" ht="12.75" customHeight="1" x14ac:dyDescent="0.2">
      <c r="A277" s="33" t="s">
        <v>58</v>
      </c>
      <c r="E277" s="35" t="s">
        <v>57</v>
      </c>
    </row>
    <row r="278" spans="1:16" ht="12.75" customHeight="1" x14ac:dyDescent="0.2">
      <c r="E278" s="34" t="s">
        <v>60</v>
      </c>
    </row>
    <row r="279" spans="1:16" ht="12.75" customHeight="1" x14ac:dyDescent="0.2">
      <c r="A279" t="s">
        <v>51</v>
      </c>
      <c r="B279" s="10" t="s">
        <v>931</v>
      </c>
      <c r="C279" s="10" t="s">
        <v>932</v>
      </c>
      <c r="D279" t="s">
        <v>49</v>
      </c>
      <c r="E279" s="29" t="s">
        <v>933</v>
      </c>
      <c r="F279" s="30" t="s">
        <v>54</v>
      </c>
      <c r="G279" s="31">
        <v>3</v>
      </c>
      <c r="H279" s="30">
        <v>0</v>
      </c>
      <c r="I279" s="30">
        <f>ROUND(G279*H279,6)</f>
        <v>0</v>
      </c>
      <c r="L279" s="32">
        <v>0</v>
      </c>
      <c r="M279" s="27">
        <f>ROUND(ROUND(L279,2)*ROUND(G279,3),2)</f>
        <v>0</v>
      </c>
      <c r="N279" s="30" t="s">
        <v>777</v>
      </c>
      <c r="O279">
        <f>(M279*21)/100</f>
        <v>0</v>
      </c>
      <c r="P279" t="s">
        <v>27</v>
      </c>
    </row>
    <row r="280" spans="1:16" ht="12.75" customHeight="1" x14ac:dyDescent="0.2">
      <c r="A280" s="33" t="s">
        <v>56</v>
      </c>
      <c r="E280" s="34" t="s">
        <v>57</v>
      </c>
    </row>
    <row r="281" spans="1:16" ht="12.75" customHeight="1" x14ac:dyDescent="0.2">
      <c r="A281" s="33" t="s">
        <v>58</v>
      </c>
      <c r="E281" s="35" t="s">
        <v>57</v>
      </c>
    </row>
    <row r="282" spans="1:16" ht="12.75" customHeight="1" x14ac:dyDescent="0.2">
      <c r="E282" s="34" t="s">
        <v>60</v>
      </c>
    </row>
    <row r="283" spans="1:16" ht="12.75" customHeight="1" x14ac:dyDescent="0.2">
      <c r="A283" t="s">
        <v>51</v>
      </c>
      <c r="B283" s="10" t="s">
        <v>934</v>
      </c>
      <c r="C283" s="10" t="s">
        <v>935</v>
      </c>
      <c r="D283" t="s">
        <v>49</v>
      </c>
      <c r="E283" s="29" t="s">
        <v>936</v>
      </c>
      <c r="F283" s="30" t="s">
        <v>54</v>
      </c>
      <c r="G283" s="31">
        <v>2</v>
      </c>
      <c r="H283" s="30">
        <v>0</v>
      </c>
      <c r="I283" s="30">
        <f>ROUND(G283*H283,6)</f>
        <v>0</v>
      </c>
      <c r="L283" s="32">
        <v>0</v>
      </c>
      <c r="M283" s="27">
        <f>ROUND(ROUND(L283,2)*ROUND(G283,3),2)</f>
        <v>0</v>
      </c>
      <c r="N283" s="30" t="s">
        <v>777</v>
      </c>
      <c r="O283">
        <f>(M283*21)/100</f>
        <v>0</v>
      </c>
      <c r="P283" t="s">
        <v>27</v>
      </c>
    </row>
    <row r="284" spans="1:16" ht="12.75" customHeight="1" x14ac:dyDescent="0.2">
      <c r="A284" s="33" t="s">
        <v>56</v>
      </c>
      <c r="E284" s="34" t="s">
        <v>57</v>
      </c>
    </row>
    <row r="285" spans="1:16" ht="12.75" customHeight="1" x14ac:dyDescent="0.2">
      <c r="A285" s="33" t="s">
        <v>58</v>
      </c>
      <c r="E285" s="35" t="s">
        <v>57</v>
      </c>
    </row>
    <row r="286" spans="1:16" ht="12.75" customHeight="1" x14ac:dyDescent="0.2">
      <c r="E286" s="34" t="s">
        <v>60</v>
      </c>
    </row>
    <row r="287" spans="1:16" ht="12.75" customHeight="1" x14ac:dyDescent="0.2">
      <c r="A287" t="s">
        <v>51</v>
      </c>
      <c r="B287" s="10" t="s">
        <v>937</v>
      </c>
      <c r="C287" s="10" t="s">
        <v>938</v>
      </c>
      <c r="D287" t="s">
        <v>49</v>
      </c>
      <c r="E287" s="29" t="s">
        <v>939</v>
      </c>
      <c r="F287" s="30" t="s">
        <v>870</v>
      </c>
      <c r="G287" s="31">
        <v>2277.46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777</v>
      </c>
      <c r="O287">
        <f>(M287*21)/100</f>
        <v>0</v>
      </c>
      <c r="P287" t="s">
        <v>27</v>
      </c>
    </row>
    <row r="288" spans="1:16" ht="12.75" customHeight="1" x14ac:dyDescent="0.2">
      <c r="A288" s="33" t="s">
        <v>56</v>
      </c>
      <c r="E288" s="34" t="s">
        <v>57</v>
      </c>
    </row>
    <row r="289" spans="1:16" ht="12.75" customHeight="1" x14ac:dyDescent="0.2">
      <c r="A289" s="33" t="s">
        <v>58</v>
      </c>
      <c r="E289" s="35" t="s">
        <v>940</v>
      </c>
    </row>
    <row r="290" spans="1:16" ht="12.75" customHeight="1" x14ac:dyDescent="0.2">
      <c r="E290" s="34" t="s">
        <v>60</v>
      </c>
    </row>
    <row r="291" spans="1:16" ht="12.75" customHeight="1" x14ac:dyDescent="0.2">
      <c r="A291" t="s">
        <v>51</v>
      </c>
      <c r="B291" s="10" t="s">
        <v>941</v>
      </c>
      <c r="C291" s="10" t="s">
        <v>942</v>
      </c>
      <c r="D291" t="s">
        <v>49</v>
      </c>
      <c r="E291" s="29" t="s">
        <v>943</v>
      </c>
      <c r="F291" s="30" t="s">
        <v>54</v>
      </c>
      <c r="G291" s="31">
        <v>2</v>
      </c>
      <c r="H291" s="30">
        <v>0</v>
      </c>
      <c r="I291" s="30">
        <f>ROUND(G291*H291,6)</f>
        <v>0</v>
      </c>
      <c r="L291" s="32">
        <v>0</v>
      </c>
      <c r="M291" s="27">
        <f>ROUND(ROUND(L291,2)*ROUND(G291,3),2)</f>
        <v>0</v>
      </c>
      <c r="N291" s="30" t="s">
        <v>777</v>
      </c>
      <c r="O291">
        <f>(M291*21)/100</f>
        <v>0</v>
      </c>
      <c r="P291" t="s">
        <v>27</v>
      </c>
    </row>
    <row r="292" spans="1:16" ht="12.75" customHeight="1" x14ac:dyDescent="0.2">
      <c r="A292" s="33" t="s">
        <v>56</v>
      </c>
      <c r="E292" s="34" t="s">
        <v>57</v>
      </c>
    </row>
    <row r="293" spans="1:16" ht="12.75" customHeight="1" x14ac:dyDescent="0.2">
      <c r="A293" s="33" t="s">
        <v>58</v>
      </c>
      <c r="E293" s="35" t="s">
        <v>57</v>
      </c>
    </row>
    <row r="294" spans="1:16" ht="12.75" customHeight="1" x14ac:dyDescent="0.2">
      <c r="E294" s="34" t="s">
        <v>60</v>
      </c>
    </row>
    <row r="295" spans="1:16" ht="12.75" customHeight="1" x14ac:dyDescent="0.2">
      <c r="A295" t="s">
        <v>51</v>
      </c>
      <c r="B295" s="10" t="s">
        <v>944</v>
      </c>
      <c r="C295" s="10" t="s">
        <v>945</v>
      </c>
      <c r="D295" t="s">
        <v>49</v>
      </c>
      <c r="E295" s="29" t="s">
        <v>946</v>
      </c>
      <c r="F295" s="30" t="s">
        <v>54</v>
      </c>
      <c r="G295" s="31">
        <v>2</v>
      </c>
      <c r="H295" s="30">
        <v>0</v>
      </c>
      <c r="I295" s="30">
        <f>ROUND(G295*H295,6)</f>
        <v>0</v>
      </c>
      <c r="L295" s="32">
        <v>0</v>
      </c>
      <c r="M295" s="27">
        <f>ROUND(ROUND(L295,2)*ROUND(G295,3),2)</f>
        <v>0</v>
      </c>
      <c r="N295" s="30" t="s">
        <v>777</v>
      </c>
      <c r="O295">
        <f>(M295*21)/100</f>
        <v>0</v>
      </c>
      <c r="P295" t="s">
        <v>27</v>
      </c>
    </row>
    <row r="296" spans="1:16" ht="12.75" customHeight="1" x14ac:dyDescent="0.2">
      <c r="A296" s="33" t="s">
        <v>56</v>
      </c>
      <c r="E296" s="34" t="s">
        <v>57</v>
      </c>
    </row>
    <row r="297" spans="1:16" ht="12.75" customHeight="1" x14ac:dyDescent="0.2">
      <c r="A297" s="33" t="s">
        <v>58</v>
      </c>
      <c r="E297" s="35" t="s">
        <v>57</v>
      </c>
    </row>
    <row r="298" spans="1:16" ht="12.75" customHeight="1" x14ac:dyDescent="0.2">
      <c r="E298" s="34" t="s">
        <v>60</v>
      </c>
    </row>
    <row r="299" spans="1:16" ht="12.75" customHeight="1" x14ac:dyDescent="0.2">
      <c r="A299" t="s">
        <v>51</v>
      </c>
      <c r="B299" s="10" t="s">
        <v>947</v>
      </c>
      <c r="C299" s="10" t="s">
        <v>948</v>
      </c>
      <c r="D299" t="s">
        <v>49</v>
      </c>
      <c r="E299" s="29" t="s">
        <v>949</v>
      </c>
      <c r="F299" s="30" t="s">
        <v>54</v>
      </c>
      <c r="G299" s="31">
        <v>1</v>
      </c>
      <c r="H299" s="30">
        <v>0</v>
      </c>
      <c r="I299" s="30">
        <f>ROUND(G299*H299,6)</f>
        <v>0</v>
      </c>
      <c r="L299" s="32">
        <v>0</v>
      </c>
      <c r="M299" s="27">
        <f>ROUND(ROUND(L299,2)*ROUND(G299,3),2)</f>
        <v>0</v>
      </c>
      <c r="N299" s="30" t="s">
        <v>777</v>
      </c>
      <c r="O299">
        <f>(M299*21)/100</f>
        <v>0</v>
      </c>
      <c r="P299" t="s">
        <v>27</v>
      </c>
    </row>
    <row r="300" spans="1:16" ht="12.75" customHeight="1" x14ac:dyDescent="0.2">
      <c r="A300" s="33" t="s">
        <v>56</v>
      </c>
      <c r="E300" s="34" t="s">
        <v>57</v>
      </c>
    </row>
    <row r="301" spans="1:16" ht="12.75" customHeight="1" x14ac:dyDescent="0.2">
      <c r="A301" s="33" t="s">
        <v>58</v>
      </c>
      <c r="E301" s="35" t="s">
        <v>57</v>
      </c>
    </row>
    <row r="302" spans="1:16" ht="12.75" customHeight="1" x14ac:dyDescent="0.2">
      <c r="E302" s="34" t="s">
        <v>60</v>
      </c>
    </row>
    <row r="303" spans="1:16" ht="12.75" customHeight="1" x14ac:dyDescent="0.2">
      <c r="A303" t="s">
        <v>51</v>
      </c>
      <c r="B303" s="10" t="s">
        <v>950</v>
      </c>
      <c r="C303" s="10" t="s">
        <v>951</v>
      </c>
      <c r="D303" t="s">
        <v>49</v>
      </c>
      <c r="E303" s="29" t="s">
        <v>952</v>
      </c>
      <c r="F303" s="30" t="s">
        <v>54</v>
      </c>
      <c r="G303" s="31">
        <v>1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777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56</v>
      </c>
      <c r="E304" s="34" t="s">
        <v>57</v>
      </c>
    </row>
    <row r="305" spans="1:16" ht="12.75" customHeight="1" x14ac:dyDescent="0.2">
      <c r="A305" s="33" t="s">
        <v>58</v>
      </c>
      <c r="E305" s="35" t="s">
        <v>57</v>
      </c>
    </row>
    <row r="306" spans="1:16" ht="12.75" customHeight="1" x14ac:dyDescent="0.2">
      <c r="E306" s="34" t="s">
        <v>60</v>
      </c>
    </row>
    <row r="307" spans="1:16" ht="12.75" customHeight="1" x14ac:dyDescent="0.2">
      <c r="A307" t="s">
        <v>51</v>
      </c>
      <c r="B307" s="10" t="s">
        <v>953</v>
      </c>
      <c r="C307" s="10" t="s">
        <v>954</v>
      </c>
      <c r="D307" t="s">
        <v>49</v>
      </c>
      <c r="E307" s="29" t="s">
        <v>955</v>
      </c>
      <c r="F307" s="30" t="s">
        <v>100</v>
      </c>
      <c r="G307" s="31">
        <v>3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777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56</v>
      </c>
      <c r="E308" s="34" t="s">
        <v>57</v>
      </c>
    </row>
    <row r="309" spans="1:16" ht="12.75" customHeight="1" x14ac:dyDescent="0.2">
      <c r="A309" s="33" t="s">
        <v>58</v>
      </c>
      <c r="E309" s="35" t="s">
        <v>57</v>
      </c>
    </row>
    <row r="310" spans="1:16" ht="12.75" customHeight="1" x14ac:dyDescent="0.2">
      <c r="E310" s="34" t="s">
        <v>60</v>
      </c>
    </row>
    <row r="311" spans="1:16" ht="12.75" customHeight="1" x14ac:dyDescent="0.2">
      <c r="A311" t="s">
        <v>51</v>
      </c>
      <c r="B311" s="10" t="s">
        <v>956</v>
      </c>
      <c r="C311" s="10" t="s">
        <v>957</v>
      </c>
      <c r="D311" t="s">
        <v>49</v>
      </c>
      <c r="E311" s="29" t="s">
        <v>958</v>
      </c>
      <c r="F311" s="30" t="s">
        <v>54</v>
      </c>
      <c r="G311" s="31">
        <v>3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777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56</v>
      </c>
      <c r="E312" s="34" t="s">
        <v>57</v>
      </c>
    </row>
    <row r="313" spans="1:16" ht="12.75" customHeight="1" x14ac:dyDescent="0.2">
      <c r="A313" s="33" t="s">
        <v>58</v>
      </c>
      <c r="E313" s="35" t="s">
        <v>57</v>
      </c>
    </row>
    <row r="314" spans="1:16" ht="12.75" customHeight="1" x14ac:dyDescent="0.2">
      <c r="E314" s="34" t="s">
        <v>60</v>
      </c>
    </row>
    <row r="315" spans="1:16" ht="12.75" customHeight="1" x14ac:dyDescent="0.2">
      <c r="A315" t="s">
        <v>51</v>
      </c>
      <c r="B315" s="10" t="s">
        <v>959</v>
      </c>
      <c r="C315" s="10" t="s">
        <v>960</v>
      </c>
      <c r="D315" t="s">
        <v>49</v>
      </c>
      <c r="E315" s="29" t="s">
        <v>961</v>
      </c>
      <c r="F315" s="30" t="s">
        <v>54</v>
      </c>
      <c r="G315" s="31">
        <v>3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777</v>
      </c>
      <c r="O315">
        <f>(M315*21)/100</f>
        <v>0</v>
      </c>
      <c r="P315" t="s">
        <v>27</v>
      </c>
    </row>
    <row r="316" spans="1:16" ht="12.75" customHeight="1" x14ac:dyDescent="0.2">
      <c r="A316" s="33" t="s">
        <v>56</v>
      </c>
      <c r="E316" s="34" t="s">
        <v>57</v>
      </c>
    </row>
    <row r="317" spans="1:16" ht="12.75" customHeight="1" x14ac:dyDescent="0.2">
      <c r="A317" s="33" t="s">
        <v>58</v>
      </c>
      <c r="E317" s="35" t="s">
        <v>57</v>
      </c>
    </row>
    <row r="318" spans="1:16" ht="12.75" customHeight="1" x14ac:dyDescent="0.2">
      <c r="E318" s="34" t="s">
        <v>60</v>
      </c>
    </row>
    <row r="319" spans="1:16" ht="12.75" customHeight="1" x14ac:dyDescent="0.2">
      <c r="A319" t="s">
        <v>51</v>
      </c>
      <c r="B319" s="10" t="s">
        <v>962</v>
      </c>
      <c r="C319" s="10" t="s">
        <v>963</v>
      </c>
      <c r="D319" t="s">
        <v>49</v>
      </c>
      <c r="E319" s="29" t="s">
        <v>964</v>
      </c>
      <c r="F319" s="30" t="s">
        <v>54</v>
      </c>
      <c r="G319" s="31">
        <v>2</v>
      </c>
      <c r="H319" s="30">
        <v>0</v>
      </c>
      <c r="I319" s="30">
        <f>ROUND(G319*H319,6)</f>
        <v>0</v>
      </c>
      <c r="L319" s="32">
        <v>0</v>
      </c>
      <c r="M319" s="27">
        <f>ROUND(ROUND(L319,2)*ROUND(G319,3),2)</f>
        <v>0</v>
      </c>
      <c r="N319" s="30" t="s">
        <v>777</v>
      </c>
      <c r="O319">
        <f>(M319*21)/100</f>
        <v>0</v>
      </c>
      <c r="P319" t="s">
        <v>27</v>
      </c>
    </row>
    <row r="320" spans="1:16" ht="12.75" customHeight="1" x14ac:dyDescent="0.2">
      <c r="A320" s="33" t="s">
        <v>56</v>
      </c>
      <c r="E320" s="34" t="s">
        <v>57</v>
      </c>
    </row>
    <row r="321" spans="1:16" ht="12.75" customHeight="1" x14ac:dyDescent="0.2">
      <c r="A321" s="33" t="s">
        <v>58</v>
      </c>
      <c r="E321" s="35" t="s">
        <v>57</v>
      </c>
    </row>
    <row r="322" spans="1:16" ht="12.75" customHeight="1" x14ac:dyDescent="0.2">
      <c r="E322" s="34" t="s">
        <v>60</v>
      </c>
    </row>
    <row r="323" spans="1:16" ht="12.75" customHeight="1" x14ac:dyDescent="0.2">
      <c r="A323" t="s">
        <v>51</v>
      </c>
      <c r="B323" s="10" t="s">
        <v>965</v>
      </c>
      <c r="C323" s="10" t="s">
        <v>966</v>
      </c>
      <c r="D323" t="s">
        <v>49</v>
      </c>
      <c r="E323" s="29" t="s">
        <v>967</v>
      </c>
      <c r="F323" s="30" t="s">
        <v>54</v>
      </c>
      <c r="G323" s="31">
        <v>2</v>
      </c>
      <c r="H323" s="30">
        <v>0</v>
      </c>
      <c r="I323" s="30">
        <f>ROUND(G323*H323,6)</f>
        <v>0</v>
      </c>
      <c r="L323" s="32">
        <v>0</v>
      </c>
      <c r="M323" s="27">
        <f>ROUND(ROUND(L323,2)*ROUND(G323,3),2)</f>
        <v>0</v>
      </c>
      <c r="N323" s="30" t="s">
        <v>777</v>
      </c>
      <c r="O323">
        <f>(M323*21)/100</f>
        <v>0</v>
      </c>
      <c r="P323" t="s">
        <v>27</v>
      </c>
    </row>
    <row r="324" spans="1:16" ht="12.75" customHeight="1" x14ac:dyDescent="0.2">
      <c r="A324" s="33" t="s">
        <v>56</v>
      </c>
      <c r="E324" s="34" t="s">
        <v>57</v>
      </c>
    </row>
    <row r="325" spans="1:16" ht="12.75" customHeight="1" x14ac:dyDescent="0.2">
      <c r="A325" s="33" t="s">
        <v>58</v>
      </c>
      <c r="E325" s="35" t="s">
        <v>57</v>
      </c>
    </row>
    <row r="326" spans="1:16" ht="12.75" customHeight="1" x14ac:dyDescent="0.2">
      <c r="E326" s="34" t="s">
        <v>60</v>
      </c>
    </row>
    <row r="327" spans="1:16" ht="12.75" customHeight="1" x14ac:dyDescent="0.2">
      <c r="A327" t="s">
        <v>51</v>
      </c>
      <c r="B327" s="10" t="s">
        <v>968</v>
      </c>
      <c r="C327" s="10" t="s">
        <v>969</v>
      </c>
      <c r="D327" t="s">
        <v>49</v>
      </c>
      <c r="E327" s="29" t="s">
        <v>970</v>
      </c>
      <c r="F327" s="30" t="s">
        <v>54</v>
      </c>
      <c r="G327" s="31">
        <v>2</v>
      </c>
      <c r="H327" s="30">
        <v>0</v>
      </c>
      <c r="I327" s="30">
        <f>ROUND(G327*H327,6)</f>
        <v>0</v>
      </c>
      <c r="L327" s="32">
        <v>0</v>
      </c>
      <c r="M327" s="27">
        <f>ROUND(ROUND(L327,2)*ROUND(G327,3),2)</f>
        <v>0</v>
      </c>
      <c r="N327" s="30" t="s">
        <v>777</v>
      </c>
      <c r="O327">
        <f>(M327*21)/100</f>
        <v>0</v>
      </c>
      <c r="P327" t="s">
        <v>27</v>
      </c>
    </row>
    <row r="328" spans="1:16" ht="12.75" customHeight="1" x14ac:dyDescent="0.2">
      <c r="A328" s="33" t="s">
        <v>56</v>
      </c>
      <c r="E328" s="34" t="s">
        <v>57</v>
      </c>
    </row>
    <row r="329" spans="1:16" ht="12.75" customHeight="1" x14ac:dyDescent="0.2">
      <c r="A329" s="33" t="s">
        <v>58</v>
      </c>
      <c r="E329" s="35" t="s">
        <v>57</v>
      </c>
    </row>
    <row r="330" spans="1:16" ht="12.75" customHeight="1" x14ac:dyDescent="0.2">
      <c r="E330" s="34" t="s">
        <v>60</v>
      </c>
    </row>
    <row r="331" spans="1:16" ht="12.75" customHeight="1" x14ac:dyDescent="0.2">
      <c r="A331" t="s">
        <v>51</v>
      </c>
      <c r="B331" s="10" t="s">
        <v>971</v>
      </c>
      <c r="C331" s="10" t="s">
        <v>972</v>
      </c>
      <c r="D331" t="s">
        <v>49</v>
      </c>
      <c r="E331" s="29" t="s">
        <v>973</v>
      </c>
      <c r="F331" s="30" t="s">
        <v>54</v>
      </c>
      <c r="G331" s="31">
        <v>1</v>
      </c>
      <c r="H331" s="30">
        <v>0</v>
      </c>
      <c r="I331" s="30">
        <f>ROUND(G331*H331,6)</f>
        <v>0</v>
      </c>
      <c r="L331" s="32">
        <v>0</v>
      </c>
      <c r="M331" s="27">
        <f>ROUND(ROUND(L331,2)*ROUND(G331,3),2)</f>
        <v>0</v>
      </c>
      <c r="N331" s="30" t="s">
        <v>136</v>
      </c>
      <c r="O331">
        <f>(M331*21)/100</f>
        <v>0</v>
      </c>
      <c r="P331" t="s">
        <v>27</v>
      </c>
    </row>
    <row r="332" spans="1:16" ht="12.75" customHeight="1" x14ac:dyDescent="0.2">
      <c r="A332" s="33" t="s">
        <v>56</v>
      </c>
      <c r="E332" s="34" t="s">
        <v>57</v>
      </c>
    </row>
    <row r="333" spans="1:16" ht="12.75" customHeight="1" x14ac:dyDescent="0.2">
      <c r="A333" s="33" t="s">
        <v>58</v>
      </c>
      <c r="E333" s="35" t="s">
        <v>57</v>
      </c>
    </row>
    <row r="334" spans="1:16" ht="12.75" customHeight="1" x14ac:dyDescent="0.2">
      <c r="E334" s="34" t="s">
        <v>60</v>
      </c>
    </row>
    <row r="335" spans="1:16" ht="12.75" customHeight="1" x14ac:dyDescent="0.2">
      <c r="A335" t="s">
        <v>51</v>
      </c>
      <c r="B335" s="10" t="s">
        <v>974</v>
      </c>
      <c r="C335" s="10" t="s">
        <v>975</v>
      </c>
      <c r="D335" t="s">
        <v>49</v>
      </c>
      <c r="E335" s="29" t="s">
        <v>973</v>
      </c>
      <c r="F335" s="30" t="s">
        <v>54</v>
      </c>
      <c r="G335" s="31">
        <v>1</v>
      </c>
      <c r="H335" s="30">
        <v>0</v>
      </c>
      <c r="I335" s="30">
        <f>ROUND(G335*H335,6)</f>
        <v>0</v>
      </c>
      <c r="L335" s="32">
        <v>0</v>
      </c>
      <c r="M335" s="27">
        <f>ROUND(ROUND(L335,2)*ROUND(G335,3),2)</f>
        <v>0</v>
      </c>
      <c r="N335" s="30" t="s">
        <v>136</v>
      </c>
      <c r="O335">
        <f>(M335*21)/100</f>
        <v>0</v>
      </c>
      <c r="P335" t="s">
        <v>27</v>
      </c>
    </row>
    <row r="336" spans="1:16" ht="12.75" customHeight="1" x14ac:dyDescent="0.2">
      <c r="A336" s="33" t="s">
        <v>56</v>
      </c>
      <c r="E336" s="34" t="s">
        <v>57</v>
      </c>
    </row>
    <row r="337" spans="1:16" ht="12.75" customHeight="1" x14ac:dyDescent="0.2">
      <c r="A337" s="33" t="s">
        <v>58</v>
      </c>
      <c r="E337" s="35" t="s">
        <v>57</v>
      </c>
    </row>
    <row r="338" spans="1:16" ht="12.75" customHeight="1" x14ac:dyDescent="0.2">
      <c r="E338" s="34" t="s">
        <v>60</v>
      </c>
    </row>
    <row r="339" spans="1:16" ht="12.75" customHeight="1" x14ac:dyDescent="0.2">
      <c r="A339" t="s">
        <v>51</v>
      </c>
      <c r="B339" s="10" t="s">
        <v>976</v>
      </c>
      <c r="C339" s="10" t="s">
        <v>977</v>
      </c>
      <c r="D339" t="s">
        <v>49</v>
      </c>
      <c r="E339" s="29" t="s">
        <v>978</v>
      </c>
      <c r="F339" s="30" t="s">
        <v>54</v>
      </c>
      <c r="G339" s="31">
        <v>1</v>
      </c>
      <c r="H339" s="30">
        <v>0</v>
      </c>
      <c r="I339" s="30">
        <f>ROUND(G339*H339,6)</f>
        <v>0</v>
      </c>
      <c r="L339" s="32">
        <v>0</v>
      </c>
      <c r="M339" s="27">
        <f>ROUND(ROUND(L339,2)*ROUND(G339,3),2)</f>
        <v>0</v>
      </c>
      <c r="N339" s="30" t="s">
        <v>136</v>
      </c>
      <c r="O339">
        <f>(M339*21)/100</f>
        <v>0</v>
      </c>
      <c r="P339" t="s">
        <v>27</v>
      </c>
    </row>
    <row r="340" spans="1:16" ht="12.75" customHeight="1" x14ac:dyDescent="0.2">
      <c r="A340" s="33" t="s">
        <v>56</v>
      </c>
      <c r="E340" s="34" t="s">
        <v>57</v>
      </c>
    </row>
    <row r="341" spans="1:16" ht="12.75" customHeight="1" x14ac:dyDescent="0.2">
      <c r="A341" s="33" t="s">
        <v>58</v>
      </c>
      <c r="E341" s="35" t="s">
        <v>57</v>
      </c>
    </row>
    <row r="342" spans="1:16" ht="12.75" customHeight="1" x14ac:dyDescent="0.2">
      <c r="E342" s="34" t="s">
        <v>60</v>
      </c>
    </row>
    <row r="343" spans="1:16" ht="12.75" customHeight="1" x14ac:dyDescent="0.2">
      <c r="A343" t="s">
        <v>51</v>
      </c>
      <c r="B343" s="10" t="s">
        <v>979</v>
      </c>
      <c r="C343" s="10" t="s">
        <v>980</v>
      </c>
      <c r="D343" t="s">
        <v>49</v>
      </c>
      <c r="E343" s="29" t="s">
        <v>981</v>
      </c>
      <c r="F343" s="30" t="s">
        <v>54</v>
      </c>
      <c r="G343" s="31">
        <v>6</v>
      </c>
      <c r="H343" s="30">
        <v>0</v>
      </c>
      <c r="I343" s="30">
        <f>ROUND(G343*H343,6)</f>
        <v>0</v>
      </c>
      <c r="L343" s="32">
        <v>0</v>
      </c>
      <c r="M343" s="27">
        <f>ROUND(ROUND(L343,2)*ROUND(G343,3),2)</f>
        <v>0</v>
      </c>
      <c r="N343" s="30" t="s">
        <v>777</v>
      </c>
      <c r="O343">
        <f>(M343*21)/100</f>
        <v>0</v>
      </c>
      <c r="P343" t="s">
        <v>27</v>
      </c>
    </row>
    <row r="344" spans="1:16" ht="12.75" customHeight="1" x14ac:dyDescent="0.2">
      <c r="A344" s="33" t="s">
        <v>56</v>
      </c>
      <c r="E344" s="34" t="s">
        <v>57</v>
      </c>
    </row>
    <row r="345" spans="1:16" ht="12.75" customHeight="1" x14ac:dyDescent="0.2">
      <c r="A345" s="33" t="s">
        <v>58</v>
      </c>
      <c r="E345" s="35" t="s">
        <v>57</v>
      </c>
    </row>
    <row r="346" spans="1:16" ht="12.75" customHeight="1" x14ac:dyDescent="0.2">
      <c r="E346" s="34" t="s">
        <v>60</v>
      </c>
    </row>
    <row r="347" spans="1:16" ht="12.75" customHeight="1" x14ac:dyDescent="0.2">
      <c r="A347" t="s">
        <v>51</v>
      </c>
      <c r="B347" s="10" t="s">
        <v>982</v>
      </c>
      <c r="C347" s="10" t="s">
        <v>983</v>
      </c>
      <c r="D347" t="s">
        <v>49</v>
      </c>
      <c r="E347" s="29" t="s">
        <v>984</v>
      </c>
      <c r="F347" s="30" t="s">
        <v>54</v>
      </c>
      <c r="G347" s="31">
        <v>2</v>
      </c>
      <c r="H347" s="30">
        <v>0</v>
      </c>
      <c r="I347" s="30">
        <f>ROUND(G347*H347,6)</f>
        <v>0</v>
      </c>
      <c r="L347" s="32">
        <v>0</v>
      </c>
      <c r="M347" s="27">
        <f>ROUND(ROUND(L347,2)*ROUND(G347,3),2)</f>
        <v>0</v>
      </c>
      <c r="N347" s="30" t="s">
        <v>777</v>
      </c>
      <c r="O347">
        <f>(M347*21)/100</f>
        <v>0</v>
      </c>
      <c r="P347" t="s">
        <v>27</v>
      </c>
    </row>
    <row r="348" spans="1:16" ht="12.75" customHeight="1" x14ac:dyDescent="0.2">
      <c r="A348" s="33" t="s">
        <v>56</v>
      </c>
      <c r="E348" s="34" t="s">
        <v>57</v>
      </c>
    </row>
    <row r="349" spans="1:16" ht="12.75" customHeight="1" x14ac:dyDescent="0.2">
      <c r="A349" s="33" t="s">
        <v>58</v>
      </c>
      <c r="E349" s="35" t="s">
        <v>57</v>
      </c>
    </row>
    <row r="350" spans="1:16" ht="12.75" customHeight="1" x14ac:dyDescent="0.2">
      <c r="E350" s="34" t="s">
        <v>60</v>
      </c>
    </row>
    <row r="351" spans="1:16" ht="12.75" customHeight="1" x14ac:dyDescent="0.2">
      <c r="A351" t="s">
        <v>51</v>
      </c>
      <c r="B351" s="10" t="s">
        <v>985</v>
      </c>
      <c r="C351" s="10" t="s">
        <v>986</v>
      </c>
      <c r="D351" t="s">
        <v>49</v>
      </c>
      <c r="E351" s="29" t="s">
        <v>987</v>
      </c>
      <c r="F351" s="30" t="s">
        <v>54</v>
      </c>
      <c r="G351" s="31">
        <v>4</v>
      </c>
      <c r="H351" s="30">
        <v>0</v>
      </c>
      <c r="I351" s="30">
        <f>ROUND(G351*H351,6)</f>
        <v>0</v>
      </c>
      <c r="L351" s="32">
        <v>0</v>
      </c>
      <c r="M351" s="27">
        <f>ROUND(ROUND(L351,2)*ROUND(G351,3),2)</f>
        <v>0</v>
      </c>
      <c r="N351" s="30" t="s">
        <v>777</v>
      </c>
      <c r="O351">
        <f>(M351*21)/100</f>
        <v>0</v>
      </c>
      <c r="P351" t="s">
        <v>27</v>
      </c>
    </row>
    <row r="352" spans="1:16" ht="12.75" customHeight="1" x14ac:dyDescent="0.2">
      <c r="A352" s="33" t="s">
        <v>56</v>
      </c>
      <c r="E352" s="34" t="s">
        <v>57</v>
      </c>
    </row>
    <row r="353" spans="1:16" ht="12.75" customHeight="1" x14ac:dyDescent="0.2">
      <c r="A353" s="33" t="s">
        <v>58</v>
      </c>
      <c r="E353" s="35" t="s">
        <v>57</v>
      </c>
    </row>
    <row r="354" spans="1:16" ht="12.75" customHeight="1" x14ac:dyDescent="0.2">
      <c r="E354" s="34" t="s">
        <v>60</v>
      </c>
    </row>
    <row r="355" spans="1:16" ht="12.75" customHeight="1" x14ac:dyDescent="0.2">
      <c r="A355" t="s">
        <v>51</v>
      </c>
      <c r="B355" s="10" t="s">
        <v>988</v>
      </c>
      <c r="C355" s="10" t="s">
        <v>989</v>
      </c>
      <c r="D355" t="s">
        <v>49</v>
      </c>
      <c r="E355" s="29" t="s">
        <v>990</v>
      </c>
      <c r="F355" s="30" t="s">
        <v>54</v>
      </c>
      <c r="G355" s="31">
        <v>1</v>
      </c>
      <c r="H355" s="30">
        <v>0</v>
      </c>
      <c r="I355" s="30">
        <f>ROUND(G355*H355,6)</f>
        <v>0</v>
      </c>
      <c r="L355" s="32">
        <v>0</v>
      </c>
      <c r="M355" s="27">
        <f>ROUND(ROUND(L355,2)*ROUND(G355,3),2)</f>
        <v>0</v>
      </c>
      <c r="N355" s="30" t="s">
        <v>777</v>
      </c>
      <c r="O355">
        <f>(M355*21)/100</f>
        <v>0</v>
      </c>
      <c r="P355" t="s">
        <v>27</v>
      </c>
    </row>
    <row r="356" spans="1:16" ht="12.75" customHeight="1" x14ac:dyDescent="0.2">
      <c r="A356" s="33" t="s">
        <v>56</v>
      </c>
      <c r="E356" s="34" t="s">
        <v>57</v>
      </c>
    </row>
    <row r="357" spans="1:16" ht="12.75" customHeight="1" x14ac:dyDescent="0.2">
      <c r="A357" s="33" t="s">
        <v>58</v>
      </c>
      <c r="E357" s="35" t="s">
        <v>57</v>
      </c>
    </row>
    <row r="358" spans="1:16" ht="12.75" customHeight="1" x14ac:dyDescent="0.2">
      <c r="E358" s="34" t="s">
        <v>60</v>
      </c>
    </row>
    <row r="359" spans="1:16" ht="12.75" customHeight="1" x14ac:dyDescent="0.2">
      <c r="A359" t="s">
        <v>51</v>
      </c>
      <c r="B359" s="10" t="s">
        <v>991</v>
      </c>
      <c r="C359" s="10" t="s">
        <v>992</v>
      </c>
      <c r="D359" t="s">
        <v>49</v>
      </c>
      <c r="E359" s="29" t="s">
        <v>993</v>
      </c>
      <c r="F359" s="30" t="s">
        <v>54</v>
      </c>
      <c r="G359" s="31">
        <v>1</v>
      </c>
      <c r="H359" s="30">
        <v>0</v>
      </c>
      <c r="I359" s="30">
        <f>ROUND(G359*H359,6)</f>
        <v>0</v>
      </c>
      <c r="L359" s="32">
        <v>0</v>
      </c>
      <c r="M359" s="27">
        <f>ROUND(ROUND(L359,2)*ROUND(G359,3),2)</f>
        <v>0</v>
      </c>
      <c r="N359" s="30" t="s">
        <v>777</v>
      </c>
      <c r="O359">
        <f>(M359*21)/100</f>
        <v>0</v>
      </c>
      <c r="P359" t="s">
        <v>27</v>
      </c>
    </row>
    <row r="360" spans="1:16" ht="12.75" customHeight="1" x14ac:dyDescent="0.2">
      <c r="A360" s="33" t="s">
        <v>56</v>
      </c>
      <c r="E360" s="34" t="s">
        <v>57</v>
      </c>
    </row>
    <row r="361" spans="1:16" ht="12.75" customHeight="1" x14ac:dyDescent="0.2">
      <c r="A361" s="33" t="s">
        <v>58</v>
      </c>
      <c r="E361" s="35" t="s">
        <v>57</v>
      </c>
    </row>
    <row r="362" spans="1:16" ht="12.75" customHeight="1" x14ac:dyDescent="0.2">
      <c r="E362" s="34" t="s">
        <v>60</v>
      </c>
    </row>
    <row r="363" spans="1:16" ht="12.75" customHeight="1" x14ac:dyDescent="0.2">
      <c r="A363" t="s">
        <v>51</v>
      </c>
      <c r="B363" s="10" t="s">
        <v>994</v>
      </c>
      <c r="C363" s="10" t="s">
        <v>995</v>
      </c>
      <c r="D363" t="s">
        <v>49</v>
      </c>
      <c r="E363" s="29" t="s">
        <v>996</v>
      </c>
      <c r="F363" s="30" t="s">
        <v>870</v>
      </c>
      <c r="G363" s="31">
        <v>731.64099999999996</v>
      </c>
      <c r="H363" s="30">
        <v>0</v>
      </c>
      <c r="I363" s="30">
        <f>ROUND(G363*H363,6)</f>
        <v>0</v>
      </c>
      <c r="L363" s="32">
        <v>0</v>
      </c>
      <c r="M363" s="27">
        <f>ROUND(ROUND(L363,2)*ROUND(G363,3),2)</f>
        <v>0</v>
      </c>
      <c r="N363" s="30" t="s">
        <v>777</v>
      </c>
      <c r="O363">
        <f>(M363*21)/100</f>
        <v>0</v>
      </c>
      <c r="P363" t="s">
        <v>27</v>
      </c>
    </row>
    <row r="364" spans="1:16" ht="12.75" customHeight="1" x14ac:dyDescent="0.2">
      <c r="A364" s="33" t="s">
        <v>56</v>
      </c>
      <c r="E364" s="34" t="s">
        <v>57</v>
      </c>
    </row>
    <row r="365" spans="1:16" ht="12.75" customHeight="1" x14ac:dyDescent="0.2">
      <c r="A365" s="33" t="s">
        <v>58</v>
      </c>
      <c r="E365" s="35" t="s">
        <v>997</v>
      </c>
    </row>
    <row r="366" spans="1:16" ht="12.75" customHeight="1" x14ac:dyDescent="0.2">
      <c r="E366" s="34" t="s">
        <v>60</v>
      </c>
    </row>
    <row r="367" spans="1:16" ht="12.75" customHeight="1" x14ac:dyDescent="0.2">
      <c r="A367" t="s">
        <v>51</v>
      </c>
      <c r="B367" s="10" t="s">
        <v>998</v>
      </c>
      <c r="C367" s="10" t="s">
        <v>999</v>
      </c>
      <c r="D367" t="s">
        <v>49</v>
      </c>
      <c r="E367" s="29" t="s">
        <v>1000</v>
      </c>
      <c r="F367" s="30" t="s">
        <v>117</v>
      </c>
      <c r="G367" s="31">
        <v>14.1</v>
      </c>
      <c r="H367" s="30">
        <v>0</v>
      </c>
      <c r="I367" s="30">
        <f>ROUND(G367*H367,6)</f>
        <v>0</v>
      </c>
      <c r="L367" s="32">
        <v>0</v>
      </c>
      <c r="M367" s="27">
        <f>ROUND(ROUND(L367,2)*ROUND(G367,3),2)</f>
        <v>0</v>
      </c>
      <c r="N367" s="30" t="s">
        <v>777</v>
      </c>
      <c r="O367">
        <f>(M367*21)/100</f>
        <v>0</v>
      </c>
      <c r="P367" t="s">
        <v>27</v>
      </c>
    </row>
    <row r="368" spans="1:16" ht="12.75" customHeight="1" x14ac:dyDescent="0.2">
      <c r="A368" s="33" t="s">
        <v>56</v>
      </c>
      <c r="E368" s="34" t="s">
        <v>57</v>
      </c>
    </row>
    <row r="369" spans="1:16" ht="12.75" customHeight="1" x14ac:dyDescent="0.2">
      <c r="A369" s="33" t="s">
        <v>58</v>
      </c>
      <c r="E369" s="35" t="s">
        <v>356</v>
      </c>
    </row>
    <row r="370" spans="1:16" ht="12.75" customHeight="1" x14ac:dyDescent="0.2">
      <c r="E370" s="34" t="s">
        <v>60</v>
      </c>
    </row>
    <row r="371" spans="1:16" ht="12.75" customHeight="1" x14ac:dyDescent="0.2">
      <c r="A371" t="s">
        <v>51</v>
      </c>
      <c r="B371" s="10" t="s">
        <v>1001</v>
      </c>
      <c r="C371" s="10" t="s">
        <v>1002</v>
      </c>
      <c r="D371" t="s">
        <v>49</v>
      </c>
      <c r="E371" s="29" t="s">
        <v>1003</v>
      </c>
      <c r="F371" s="30" t="s">
        <v>117</v>
      </c>
      <c r="G371" s="31">
        <v>16.215</v>
      </c>
      <c r="H371" s="30">
        <v>0</v>
      </c>
      <c r="I371" s="30">
        <f>ROUND(G371*H371,6)</f>
        <v>0</v>
      </c>
      <c r="L371" s="32">
        <v>0</v>
      </c>
      <c r="M371" s="27">
        <f>ROUND(ROUND(L371,2)*ROUND(G371,3),2)</f>
        <v>0</v>
      </c>
      <c r="N371" s="30" t="s">
        <v>777</v>
      </c>
      <c r="O371">
        <f>(M371*21)/100</f>
        <v>0</v>
      </c>
      <c r="P371" t="s">
        <v>27</v>
      </c>
    </row>
    <row r="372" spans="1:16" ht="12.75" customHeight="1" x14ac:dyDescent="0.2">
      <c r="A372" s="33" t="s">
        <v>56</v>
      </c>
      <c r="E372" s="34" t="s">
        <v>57</v>
      </c>
    </row>
    <row r="373" spans="1:16" ht="12.75" customHeight="1" x14ac:dyDescent="0.2">
      <c r="A373" s="33" t="s">
        <v>58</v>
      </c>
      <c r="E373" s="35" t="s">
        <v>1004</v>
      </c>
    </row>
    <row r="374" spans="1:16" ht="12.75" customHeight="1" x14ac:dyDescent="0.2">
      <c r="E374" s="34" t="s">
        <v>60</v>
      </c>
    </row>
    <row r="375" spans="1:16" ht="12.75" customHeight="1" x14ac:dyDescent="0.2">
      <c r="A375" t="s">
        <v>51</v>
      </c>
      <c r="B375" s="10" t="s">
        <v>1005</v>
      </c>
      <c r="C375" s="10" t="s">
        <v>1006</v>
      </c>
      <c r="D375" t="s">
        <v>49</v>
      </c>
      <c r="E375" s="29" t="s">
        <v>1007</v>
      </c>
      <c r="F375" s="30" t="s">
        <v>1008</v>
      </c>
      <c r="G375" s="31">
        <v>42.3</v>
      </c>
      <c r="H375" s="30">
        <v>0</v>
      </c>
      <c r="I375" s="30">
        <f>ROUND(G375*H375,6)</f>
        <v>0</v>
      </c>
      <c r="L375" s="32">
        <v>0</v>
      </c>
      <c r="M375" s="27">
        <f>ROUND(ROUND(L375,2)*ROUND(G375,3),2)</f>
        <v>0</v>
      </c>
      <c r="N375" s="30" t="s">
        <v>777</v>
      </c>
      <c r="O375">
        <f>(M375*21)/100</f>
        <v>0</v>
      </c>
      <c r="P375" t="s">
        <v>27</v>
      </c>
    </row>
    <row r="376" spans="1:16" ht="12.75" customHeight="1" x14ac:dyDescent="0.2">
      <c r="A376" s="33" t="s">
        <v>56</v>
      </c>
      <c r="E376" s="34" t="s">
        <v>57</v>
      </c>
    </row>
    <row r="377" spans="1:16" ht="12.75" customHeight="1" x14ac:dyDescent="0.2">
      <c r="A377" s="33" t="s">
        <v>58</v>
      </c>
      <c r="E377" s="35" t="s">
        <v>1009</v>
      </c>
    </row>
    <row r="378" spans="1:16" ht="12.75" customHeight="1" x14ac:dyDescent="0.2">
      <c r="E378" s="34" t="s">
        <v>60</v>
      </c>
    </row>
    <row r="379" spans="1:16" ht="12.75" customHeight="1" x14ac:dyDescent="0.2">
      <c r="A379" t="s">
        <v>51</v>
      </c>
      <c r="B379" s="10" t="s">
        <v>1010</v>
      </c>
      <c r="C379" s="10" t="s">
        <v>1011</v>
      </c>
      <c r="D379" t="s">
        <v>49</v>
      </c>
      <c r="E379" s="29" t="s">
        <v>1012</v>
      </c>
      <c r="F379" s="30" t="s">
        <v>1008</v>
      </c>
      <c r="G379" s="31">
        <v>9.3059999999999992</v>
      </c>
      <c r="H379" s="30">
        <v>0</v>
      </c>
      <c r="I379" s="30">
        <f>ROUND(G379*H379,6)</f>
        <v>0</v>
      </c>
      <c r="L379" s="32">
        <v>0</v>
      </c>
      <c r="M379" s="27">
        <f>ROUND(ROUND(L379,2)*ROUND(G379,3),2)</f>
        <v>0</v>
      </c>
      <c r="N379" s="30" t="s">
        <v>777</v>
      </c>
      <c r="O379">
        <f>(M379*21)/100</f>
        <v>0</v>
      </c>
      <c r="P379" t="s">
        <v>27</v>
      </c>
    </row>
    <row r="380" spans="1:16" ht="12.75" customHeight="1" x14ac:dyDescent="0.2">
      <c r="A380" s="33" t="s">
        <v>56</v>
      </c>
      <c r="E380" s="34" t="s">
        <v>57</v>
      </c>
    </row>
    <row r="381" spans="1:16" ht="12.75" customHeight="1" x14ac:dyDescent="0.2">
      <c r="A381" s="33" t="s">
        <v>58</v>
      </c>
      <c r="E381" s="35" t="s">
        <v>1013</v>
      </c>
    </row>
    <row r="382" spans="1:16" ht="12.75" customHeight="1" x14ac:dyDescent="0.2">
      <c r="E382" s="34" t="s">
        <v>60</v>
      </c>
    </row>
    <row r="383" spans="1:16" ht="12.75" customHeight="1" x14ac:dyDescent="0.2">
      <c r="A383" t="s">
        <v>51</v>
      </c>
      <c r="B383" s="10" t="s">
        <v>1014</v>
      </c>
      <c r="C383" s="10" t="s">
        <v>1015</v>
      </c>
      <c r="D383" t="s">
        <v>49</v>
      </c>
      <c r="E383" s="29" t="s">
        <v>1016</v>
      </c>
      <c r="F383" s="30" t="s">
        <v>117</v>
      </c>
      <c r="G383" s="31">
        <v>14.1</v>
      </c>
      <c r="H383" s="30">
        <v>0</v>
      </c>
      <c r="I383" s="30">
        <f>ROUND(G383*H383,6)</f>
        <v>0</v>
      </c>
      <c r="L383" s="32">
        <v>0</v>
      </c>
      <c r="M383" s="27">
        <f>ROUND(ROUND(L383,2)*ROUND(G383,3),2)</f>
        <v>0</v>
      </c>
      <c r="N383" s="30" t="s">
        <v>777</v>
      </c>
      <c r="O383">
        <f>(M383*21)/100</f>
        <v>0</v>
      </c>
      <c r="P383" t="s">
        <v>27</v>
      </c>
    </row>
    <row r="384" spans="1:16" ht="12.75" customHeight="1" x14ac:dyDescent="0.2">
      <c r="A384" s="33" t="s">
        <v>56</v>
      </c>
      <c r="E384" s="34" t="s">
        <v>57</v>
      </c>
    </row>
    <row r="385" spans="1:16" ht="12.75" customHeight="1" x14ac:dyDescent="0.2">
      <c r="A385" s="33" t="s">
        <v>58</v>
      </c>
      <c r="E385" s="35" t="s">
        <v>356</v>
      </c>
    </row>
    <row r="386" spans="1:16" ht="12.75" customHeight="1" x14ac:dyDescent="0.2">
      <c r="E386" s="34" t="s">
        <v>60</v>
      </c>
    </row>
    <row r="387" spans="1:16" ht="12.75" customHeight="1" x14ac:dyDescent="0.2">
      <c r="A387" t="s">
        <v>51</v>
      </c>
      <c r="B387" s="10" t="s">
        <v>1017</v>
      </c>
      <c r="C387" s="10" t="s">
        <v>1018</v>
      </c>
      <c r="D387" t="s">
        <v>49</v>
      </c>
      <c r="E387" s="29" t="s">
        <v>1019</v>
      </c>
      <c r="F387" s="30" t="s">
        <v>117</v>
      </c>
      <c r="G387" s="31">
        <v>14.1</v>
      </c>
      <c r="H387" s="30">
        <v>0</v>
      </c>
      <c r="I387" s="30">
        <f>ROUND(G387*H387,6)</f>
        <v>0</v>
      </c>
      <c r="L387" s="32">
        <v>0</v>
      </c>
      <c r="M387" s="27">
        <f>ROUND(ROUND(L387,2)*ROUND(G387,3),2)</f>
        <v>0</v>
      </c>
      <c r="N387" s="30" t="s">
        <v>777</v>
      </c>
      <c r="O387">
        <f>(M387*21)/100</f>
        <v>0</v>
      </c>
      <c r="P387" t="s">
        <v>27</v>
      </c>
    </row>
    <row r="388" spans="1:16" ht="12.75" customHeight="1" x14ac:dyDescent="0.2">
      <c r="A388" s="33" t="s">
        <v>56</v>
      </c>
      <c r="E388" s="34" t="s">
        <v>57</v>
      </c>
    </row>
    <row r="389" spans="1:16" ht="12.75" customHeight="1" x14ac:dyDescent="0.2">
      <c r="A389" s="33" t="s">
        <v>58</v>
      </c>
      <c r="E389" s="35" t="s">
        <v>356</v>
      </c>
    </row>
    <row r="390" spans="1:16" ht="12.75" customHeight="1" x14ac:dyDescent="0.2">
      <c r="E390" s="34" t="s">
        <v>60</v>
      </c>
    </row>
    <row r="391" spans="1:16" ht="12.75" customHeight="1" x14ac:dyDescent="0.2">
      <c r="A391" t="s">
        <v>51</v>
      </c>
      <c r="B391" s="10" t="s">
        <v>1020</v>
      </c>
      <c r="C391" s="10" t="s">
        <v>1021</v>
      </c>
      <c r="D391" t="s">
        <v>49</v>
      </c>
      <c r="E391" s="29" t="s">
        <v>1022</v>
      </c>
      <c r="F391" s="30" t="s">
        <v>117</v>
      </c>
      <c r="G391" s="31">
        <v>14.1</v>
      </c>
      <c r="H391" s="30">
        <v>0</v>
      </c>
      <c r="I391" s="30">
        <f>ROUND(G391*H391,6)</f>
        <v>0</v>
      </c>
      <c r="L391" s="32">
        <v>0</v>
      </c>
      <c r="M391" s="27">
        <f>ROUND(ROUND(L391,2)*ROUND(G391,3),2)</f>
        <v>0</v>
      </c>
      <c r="N391" s="30" t="s">
        <v>777</v>
      </c>
      <c r="O391">
        <f>(M391*21)/100</f>
        <v>0</v>
      </c>
      <c r="P391" t="s">
        <v>27</v>
      </c>
    </row>
    <row r="392" spans="1:16" ht="12.75" customHeight="1" x14ac:dyDescent="0.2">
      <c r="A392" s="33" t="s">
        <v>56</v>
      </c>
      <c r="E392" s="34" t="s">
        <v>57</v>
      </c>
    </row>
    <row r="393" spans="1:16" ht="12.75" customHeight="1" x14ac:dyDescent="0.2">
      <c r="A393" s="33" t="s">
        <v>58</v>
      </c>
      <c r="E393" s="35" t="s">
        <v>356</v>
      </c>
    </row>
    <row r="394" spans="1:16" ht="12.75" customHeight="1" x14ac:dyDescent="0.2">
      <c r="E394" s="34" t="s">
        <v>60</v>
      </c>
    </row>
    <row r="395" spans="1:16" ht="12.75" customHeight="1" x14ac:dyDescent="0.2">
      <c r="A395" t="s">
        <v>51</v>
      </c>
      <c r="B395" s="10" t="s">
        <v>1023</v>
      </c>
      <c r="C395" s="10" t="s">
        <v>1024</v>
      </c>
      <c r="D395" t="s">
        <v>49</v>
      </c>
      <c r="E395" s="29" t="s">
        <v>1025</v>
      </c>
      <c r="F395" s="30" t="s">
        <v>117</v>
      </c>
      <c r="G395" s="31">
        <v>14.1</v>
      </c>
      <c r="H395" s="30">
        <v>0</v>
      </c>
      <c r="I395" s="30">
        <f>ROUND(G395*H395,6)</f>
        <v>0</v>
      </c>
      <c r="L395" s="32">
        <v>0</v>
      </c>
      <c r="M395" s="27">
        <f>ROUND(ROUND(L395,2)*ROUND(G395,3),2)</f>
        <v>0</v>
      </c>
      <c r="N395" s="30" t="s">
        <v>777</v>
      </c>
      <c r="O395">
        <f>(M395*21)/100</f>
        <v>0</v>
      </c>
      <c r="P395" t="s">
        <v>27</v>
      </c>
    </row>
    <row r="396" spans="1:16" ht="12.75" customHeight="1" x14ac:dyDescent="0.2">
      <c r="A396" s="33" t="s">
        <v>56</v>
      </c>
      <c r="E396" s="34" t="s">
        <v>57</v>
      </c>
    </row>
    <row r="397" spans="1:16" ht="12.75" customHeight="1" x14ac:dyDescent="0.2">
      <c r="A397" s="33" t="s">
        <v>58</v>
      </c>
      <c r="E397" s="35" t="s">
        <v>356</v>
      </c>
    </row>
    <row r="398" spans="1:16" ht="12.75" customHeight="1" x14ac:dyDescent="0.2">
      <c r="E398" s="34" t="s">
        <v>60</v>
      </c>
    </row>
    <row r="399" spans="1:16" ht="12.75" customHeight="1" x14ac:dyDescent="0.2">
      <c r="A399" t="s">
        <v>51</v>
      </c>
      <c r="B399" s="10" t="s">
        <v>1026</v>
      </c>
      <c r="C399" s="10" t="s">
        <v>1027</v>
      </c>
      <c r="D399" t="s">
        <v>49</v>
      </c>
      <c r="E399" s="29" t="s">
        <v>1028</v>
      </c>
      <c r="F399" s="30" t="s">
        <v>109</v>
      </c>
      <c r="G399" s="31">
        <v>1.41</v>
      </c>
      <c r="H399" s="30">
        <v>0</v>
      </c>
      <c r="I399" s="30">
        <f>ROUND(G399*H399,6)</f>
        <v>0</v>
      </c>
      <c r="L399" s="32">
        <v>0</v>
      </c>
      <c r="M399" s="27">
        <f>ROUND(ROUND(L399,2)*ROUND(G399,3),2)</f>
        <v>0</v>
      </c>
      <c r="N399" s="30" t="s">
        <v>777</v>
      </c>
      <c r="O399">
        <f>(M399*21)/100</f>
        <v>0</v>
      </c>
      <c r="P399" t="s">
        <v>27</v>
      </c>
    </row>
    <row r="400" spans="1:16" ht="12.75" customHeight="1" x14ac:dyDescent="0.2">
      <c r="A400" s="33" t="s">
        <v>56</v>
      </c>
      <c r="E400" s="34" t="s">
        <v>57</v>
      </c>
    </row>
    <row r="401" spans="1:16" ht="12.75" customHeight="1" x14ac:dyDescent="0.2">
      <c r="A401" s="33" t="s">
        <v>58</v>
      </c>
      <c r="E401" s="35" t="s">
        <v>1029</v>
      </c>
    </row>
    <row r="402" spans="1:16" ht="12.75" customHeight="1" x14ac:dyDescent="0.2">
      <c r="E402" s="34" t="s">
        <v>60</v>
      </c>
    </row>
    <row r="403" spans="1:16" ht="12.75" customHeight="1" x14ac:dyDescent="0.2">
      <c r="A403" t="s">
        <v>51</v>
      </c>
      <c r="B403" s="10" t="s">
        <v>1030</v>
      </c>
      <c r="C403" s="10" t="s">
        <v>1031</v>
      </c>
      <c r="D403" t="s">
        <v>49</v>
      </c>
      <c r="E403" s="29" t="s">
        <v>1032</v>
      </c>
      <c r="F403" s="30" t="s">
        <v>109</v>
      </c>
      <c r="G403" s="31">
        <v>1.41</v>
      </c>
      <c r="H403" s="30">
        <v>0</v>
      </c>
      <c r="I403" s="30">
        <f>ROUND(G403*H403,6)</f>
        <v>0</v>
      </c>
      <c r="L403" s="32">
        <v>0</v>
      </c>
      <c r="M403" s="27">
        <f>ROUND(ROUND(L403,2)*ROUND(G403,3),2)</f>
        <v>0</v>
      </c>
      <c r="N403" s="30" t="s">
        <v>777</v>
      </c>
      <c r="O403">
        <f>(M403*21)/100</f>
        <v>0</v>
      </c>
      <c r="P403" t="s">
        <v>27</v>
      </c>
    </row>
    <row r="404" spans="1:16" ht="12.75" customHeight="1" x14ac:dyDescent="0.2">
      <c r="A404" s="33" t="s">
        <v>56</v>
      </c>
      <c r="E404" s="34" t="s">
        <v>57</v>
      </c>
    </row>
    <row r="405" spans="1:16" ht="12.75" customHeight="1" x14ac:dyDescent="0.2">
      <c r="A405" s="33" t="s">
        <v>58</v>
      </c>
      <c r="E405" s="35" t="s">
        <v>1029</v>
      </c>
    </row>
    <row r="406" spans="1:16" ht="12.75" customHeight="1" x14ac:dyDescent="0.2">
      <c r="E406" s="34" t="s">
        <v>60</v>
      </c>
    </row>
    <row r="407" spans="1:16" ht="12.75" customHeight="1" x14ac:dyDescent="0.2">
      <c r="A407" t="s">
        <v>51</v>
      </c>
      <c r="B407" s="10" t="s">
        <v>1033</v>
      </c>
      <c r="C407" s="10" t="s">
        <v>1034</v>
      </c>
      <c r="D407" t="s">
        <v>49</v>
      </c>
      <c r="E407" s="29" t="s">
        <v>1035</v>
      </c>
      <c r="F407" s="30" t="s">
        <v>82</v>
      </c>
      <c r="G407" s="31">
        <v>5.0999999999999997E-2</v>
      </c>
      <c r="H407" s="30">
        <v>0</v>
      </c>
      <c r="I407" s="30">
        <f>ROUND(G407*H407,6)</f>
        <v>0</v>
      </c>
      <c r="L407" s="32">
        <v>0</v>
      </c>
      <c r="M407" s="27">
        <f>ROUND(ROUND(L407,2)*ROUND(G407,3),2)</f>
        <v>0</v>
      </c>
      <c r="N407" s="30" t="s">
        <v>777</v>
      </c>
      <c r="O407">
        <f>(M407*21)/100</f>
        <v>0</v>
      </c>
      <c r="P407" t="s">
        <v>27</v>
      </c>
    </row>
    <row r="408" spans="1:16" ht="12.75" customHeight="1" x14ac:dyDescent="0.2">
      <c r="A408" s="33" t="s">
        <v>56</v>
      </c>
      <c r="E408" s="34" t="s">
        <v>57</v>
      </c>
    </row>
    <row r="409" spans="1:16" ht="12.75" customHeight="1" x14ac:dyDescent="0.2">
      <c r="A409" s="33" t="s">
        <v>58</v>
      </c>
      <c r="E409" s="35" t="s">
        <v>356</v>
      </c>
    </row>
    <row r="410" spans="1:16" ht="12.75" customHeight="1" x14ac:dyDescent="0.2">
      <c r="E410" s="34" t="s">
        <v>60</v>
      </c>
    </row>
    <row r="411" spans="1:16" ht="12.75" customHeight="1" x14ac:dyDescent="0.2">
      <c r="A411" t="s">
        <v>51</v>
      </c>
      <c r="B411" s="10" t="s">
        <v>1036</v>
      </c>
      <c r="C411" s="10" t="s">
        <v>1037</v>
      </c>
      <c r="D411" t="s">
        <v>49</v>
      </c>
      <c r="E411" s="29" t="s">
        <v>1038</v>
      </c>
      <c r="F411" s="30" t="s">
        <v>117</v>
      </c>
      <c r="G411" s="31">
        <v>14.1</v>
      </c>
      <c r="H411" s="30">
        <v>0</v>
      </c>
      <c r="I411" s="30">
        <f>ROUND(G411*H411,6)</f>
        <v>0</v>
      </c>
      <c r="L411" s="32">
        <v>0</v>
      </c>
      <c r="M411" s="27">
        <f>ROUND(ROUND(L411,2)*ROUND(G411,3),2)</f>
        <v>0</v>
      </c>
      <c r="N411" s="30" t="s">
        <v>777</v>
      </c>
      <c r="O411">
        <f>(M411*21)/100</f>
        <v>0</v>
      </c>
      <c r="P411" t="s">
        <v>27</v>
      </c>
    </row>
    <row r="412" spans="1:16" ht="12.75" customHeight="1" x14ac:dyDescent="0.2">
      <c r="A412" s="33" t="s">
        <v>56</v>
      </c>
      <c r="E412" s="34" t="s">
        <v>57</v>
      </c>
    </row>
    <row r="413" spans="1:16" ht="12.75" customHeight="1" x14ac:dyDescent="0.2">
      <c r="A413" s="33" t="s">
        <v>58</v>
      </c>
      <c r="E413" s="35" t="s">
        <v>356</v>
      </c>
    </row>
    <row r="414" spans="1:16" ht="12.75" customHeight="1" x14ac:dyDescent="0.2">
      <c r="E414" s="34" t="s">
        <v>60</v>
      </c>
    </row>
    <row r="415" spans="1:16" ht="12.75" customHeight="1" x14ac:dyDescent="0.2">
      <c r="A415" t="s">
        <v>51</v>
      </c>
      <c r="B415" s="10" t="s">
        <v>1039</v>
      </c>
      <c r="C415" s="10" t="s">
        <v>1040</v>
      </c>
      <c r="D415" t="s">
        <v>49</v>
      </c>
      <c r="E415" s="29" t="s">
        <v>1041</v>
      </c>
      <c r="F415" s="30" t="s">
        <v>117</v>
      </c>
      <c r="G415" s="31">
        <v>19.664999999999999</v>
      </c>
      <c r="H415" s="30">
        <v>0</v>
      </c>
      <c r="I415" s="30">
        <f>ROUND(G415*H415,6)</f>
        <v>0</v>
      </c>
      <c r="L415" s="32">
        <v>0</v>
      </c>
      <c r="M415" s="27">
        <f>ROUND(ROUND(L415,2)*ROUND(G415,3),2)</f>
        <v>0</v>
      </c>
      <c r="N415" s="30" t="s">
        <v>777</v>
      </c>
      <c r="O415">
        <f>(M415*21)/100</f>
        <v>0</v>
      </c>
      <c r="P415" t="s">
        <v>27</v>
      </c>
    </row>
    <row r="416" spans="1:16" ht="12.75" customHeight="1" x14ac:dyDescent="0.2">
      <c r="A416" s="33" t="s">
        <v>56</v>
      </c>
      <c r="E416" s="34" t="s">
        <v>57</v>
      </c>
    </row>
    <row r="417" spans="1:16" ht="12.75" customHeight="1" x14ac:dyDescent="0.2">
      <c r="A417" s="33" t="s">
        <v>58</v>
      </c>
      <c r="E417" s="35" t="s">
        <v>356</v>
      </c>
    </row>
    <row r="418" spans="1:16" ht="12.75" customHeight="1" x14ac:dyDescent="0.2">
      <c r="E418" s="34" t="s">
        <v>60</v>
      </c>
    </row>
    <row r="419" spans="1:16" ht="12.75" customHeight="1" x14ac:dyDescent="0.2">
      <c r="A419" t="s">
        <v>51</v>
      </c>
      <c r="B419" s="10" t="s">
        <v>1042</v>
      </c>
      <c r="C419" s="10" t="s">
        <v>1043</v>
      </c>
      <c r="D419" t="s">
        <v>49</v>
      </c>
      <c r="E419" s="29" t="s">
        <v>1044</v>
      </c>
      <c r="F419" s="30" t="s">
        <v>117</v>
      </c>
      <c r="G419" s="31">
        <v>14.1</v>
      </c>
      <c r="H419" s="30">
        <v>0</v>
      </c>
      <c r="I419" s="30">
        <f>ROUND(G419*H419,6)</f>
        <v>0</v>
      </c>
      <c r="L419" s="32">
        <v>0</v>
      </c>
      <c r="M419" s="27">
        <f>ROUND(ROUND(L419,2)*ROUND(G419,3),2)</f>
        <v>0</v>
      </c>
      <c r="N419" s="30" t="s">
        <v>777</v>
      </c>
      <c r="O419">
        <f>(M419*21)/100</f>
        <v>0</v>
      </c>
      <c r="P419" t="s">
        <v>27</v>
      </c>
    </row>
    <row r="420" spans="1:16" ht="12.75" customHeight="1" x14ac:dyDescent="0.2">
      <c r="A420" s="33" t="s">
        <v>56</v>
      </c>
      <c r="E420" s="34" t="s">
        <v>57</v>
      </c>
    </row>
    <row r="421" spans="1:16" ht="12.75" customHeight="1" x14ac:dyDescent="0.2">
      <c r="A421" s="33" t="s">
        <v>58</v>
      </c>
      <c r="E421" s="35" t="s">
        <v>356</v>
      </c>
    </row>
    <row r="422" spans="1:16" ht="12.75" customHeight="1" x14ac:dyDescent="0.2">
      <c r="E422" s="34" t="s">
        <v>60</v>
      </c>
    </row>
    <row r="423" spans="1:16" ht="12.75" customHeight="1" x14ac:dyDescent="0.2">
      <c r="A423" t="s">
        <v>51</v>
      </c>
      <c r="B423" s="10" t="s">
        <v>1045</v>
      </c>
      <c r="C423" s="10" t="s">
        <v>1046</v>
      </c>
      <c r="D423" t="s">
        <v>49</v>
      </c>
      <c r="E423" s="29" t="s">
        <v>1047</v>
      </c>
      <c r="F423" s="30" t="s">
        <v>117</v>
      </c>
      <c r="G423" s="31">
        <v>18.809999999999999</v>
      </c>
      <c r="H423" s="30">
        <v>0</v>
      </c>
      <c r="I423" s="30">
        <f>ROUND(G423*H423,6)</f>
        <v>0</v>
      </c>
      <c r="L423" s="32">
        <v>0</v>
      </c>
      <c r="M423" s="27">
        <f>ROUND(ROUND(L423,2)*ROUND(G423,3),2)</f>
        <v>0</v>
      </c>
      <c r="N423" s="30" t="s">
        <v>777</v>
      </c>
      <c r="O423">
        <f>(M423*21)/100</f>
        <v>0</v>
      </c>
      <c r="P423" t="s">
        <v>27</v>
      </c>
    </row>
    <row r="424" spans="1:16" ht="12.75" customHeight="1" x14ac:dyDescent="0.2">
      <c r="A424" s="33" t="s">
        <v>56</v>
      </c>
      <c r="E424" s="34" t="s">
        <v>57</v>
      </c>
    </row>
    <row r="425" spans="1:16" ht="12.75" customHeight="1" x14ac:dyDescent="0.2">
      <c r="A425" s="33" t="s">
        <v>58</v>
      </c>
      <c r="E425" s="35" t="s">
        <v>356</v>
      </c>
    </row>
    <row r="426" spans="1:16" ht="12.75" customHeight="1" x14ac:dyDescent="0.2">
      <c r="E426" s="34" t="s">
        <v>60</v>
      </c>
    </row>
    <row r="427" spans="1:16" ht="12.75" customHeight="1" x14ac:dyDescent="0.2">
      <c r="A427" t="s">
        <v>51</v>
      </c>
      <c r="B427" s="10" t="s">
        <v>1048</v>
      </c>
      <c r="C427" s="10" t="s">
        <v>1049</v>
      </c>
      <c r="D427" t="s">
        <v>49</v>
      </c>
      <c r="E427" s="29" t="s">
        <v>1050</v>
      </c>
      <c r="F427" s="30" t="s">
        <v>117</v>
      </c>
      <c r="G427" s="31">
        <v>14.1</v>
      </c>
      <c r="H427" s="30">
        <v>0</v>
      </c>
      <c r="I427" s="30">
        <f>ROUND(G427*H427,6)</f>
        <v>0</v>
      </c>
      <c r="L427" s="32">
        <v>0</v>
      </c>
      <c r="M427" s="27">
        <f>ROUND(ROUND(L427,2)*ROUND(G427,3),2)</f>
        <v>0</v>
      </c>
      <c r="N427" s="30" t="s">
        <v>777</v>
      </c>
      <c r="O427">
        <f>(M427*21)/100</f>
        <v>0</v>
      </c>
      <c r="P427" t="s">
        <v>27</v>
      </c>
    </row>
    <row r="428" spans="1:16" ht="12.75" customHeight="1" x14ac:dyDescent="0.2">
      <c r="A428" s="33" t="s">
        <v>56</v>
      </c>
      <c r="E428" s="34" t="s">
        <v>57</v>
      </c>
    </row>
    <row r="429" spans="1:16" ht="12.75" customHeight="1" x14ac:dyDescent="0.2">
      <c r="A429" s="33" t="s">
        <v>58</v>
      </c>
      <c r="E429" s="35" t="s">
        <v>356</v>
      </c>
    </row>
    <row r="430" spans="1:16" ht="12.75" customHeight="1" x14ac:dyDescent="0.2">
      <c r="E430" s="34" t="s">
        <v>60</v>
      </c>
    </row>
    <row r="431" spans="1:16" ht="12.75" customHeight="1" x14ac:dyDescent="0.2">
      <c r="A431" t="s">
        <v>51</v>
      </c>
      <c r="B431" s="10" t="s">
        <v>1051</v>
      </c>
      <c r="C431" s="10" t="s">
        <v>1052</v>
      </c>
      <c r="D431" t="s">
        <v>49</v>
      </c>
      <c r="E431" s="29" t="s">
        <v>1053</v>
      </c>
      <c r="F431" s="30" t="s">
        <v>117</v>
      </c>
      <c r="G431" s="31">
        <v>19.664999999999999</v>
      </c>
      <c r="H431" s="30">
        <v>0</v>
      </c>
      <c r="I431" s="30">
        <f>ROUND(G431*H431,6)</f>
        <v>0</v>
      </c>
      <c r="L431" s="32">
        <v>0</v>
      </c>
      <c r="M431" s="27">
        <f>ROUND(ROUND(L431,2)*ROUND(G431,3),2)</f>
        <v>0</v>
      </c>
      <c r="N431" s="30" t="s">
        <v>777</v>
      </c>
      <c r="O431">
        <f>(M431*21)/100</f>
        <v>0</v>
      </c>
      <c r="P431" t="s">
        <v>27</v>
      </c>
    </row>
    <row r="432" spans="1:16" ht="12.75" customHeight="1" x14ac:dyDescent="0.2">
      <c r="A432" s="33" t="s">
        <v>56</v>
      </c>
      <c r="E432" s="34" t="s">
        <v>57</v>
      </c>
    </row>
    <row r="433" spans="1:16" ht="12.75" customHeight="1" x14ac:dyDescent="0.2">
      <c r="A433" s="33" t="s">
        <v>58</v>
      </c>
      <c r="E433" s="35" t="s">
        <v>356</v>
      </c>
    </row>
    <row r="434" spans="1:16" ht="12.75" customHeight="1" x14ac:dyDescent="0.2">
      <c r="E434" s="34" t="s">
        <v>60</v>
      </c>
    </row>
    <row r="435" spans="1:16" ht="12.75" customHeight="1" x14ac:dyDescent="0.2">
      <c r="A435" t="s">
        <v>51</v>
      </c>
      <c r="B435" s="10" t="s">
        <v>1054</v>
      </c>
      <c r="C435" s="10" t="s">
        <v>1055</v>
      </c>
      <c r="D435" t="s">
        <v>49</v>
      </c>
      <c r="E435" s="29" t="s">
        <v>1056</v>
      </c>
      <c r="F435" s="30" t="s">
        <v>117</v>
      </c>
      <c r="G435" s="31">
        <v>14.1</v>
      </c>
      <c r="H435" s="30">
        <v>0</v>
      </c>
      <c r="I435" s="30">
        <f>ROUND(G435*H435,6)</f>
        <v>0</v>
      </c>
      <c r="L435" s="32">
        <v>0</v>
      </c>
      <c r="M435" s="27">
        <f>ROUND(ROUND(L435,2)*ROUND(G435,3),2)</f>
        <v>0</v>
      </c>
      <c r="N435" s="30" t="s">
        <v>777</v>
      </c>
      <c r="O435">
        <f>(M435*21)/100</f>
        <v>0</v>
      </c>
      <c r="P435" t="s">
        <v>27</v>
      </c>
    </row>
    <row r="436" spans="1:16" ht="12.75" customHeight="1" x14ac:dyDescent="0.2">
      <c r="A436" s="33" t="s">
        <v>56</v>
      </c>
      <c r="E436" s="34" t="s">
        <v>57</v>
      </c>
    </row>
    <row r="437" spans="1:16" ht="12.75" customHeight="1" x14ac:dyDescent="0.2">
      <c r="A437" s="33" t="s">
        <v>58</v>
      </c>
      <c r="E437" s="35" t="s">
        <v>356</v>
      </c>
    </row>
    <row r="438" spans="1:16" ht="12.75" customHeight="1" x14ac:dyDescent="0.2">
      <c r="E438" s="34" t="s">
        <v>60</v>
      </c>
    </row>
    <row r="439" spans="1:16" ht="12.75" customHeight="1" x14ac:dyDescent="0.2">
      <c r="A439" t="s">
        <v>51</v>
      </c>
      <c r="B439" s="10" t="s">
        <v>1057</v>
      </c>
      <c r="C439" s="10" t="s">
        <v>1058</v>
      </c>
      <c r="D439" t="s">
        <v>49</v>
      </c>
      <c r="E439" s="29" t="s">
        <v>1059</v>
      </c>
      <c r="F439" s="30" t="s">
        <v>117</v>
      </c>
      <c r="G439" s="31">
        <v>19.664999999999999</v>
      </c>
      <c r="H439" s="30">
        <v>0</v>
      </c>
      <c r="I439" s="30">
        <f>ROUND(G439*H439,6)</f>
        <v>0</v>
      </c>
      <c r="L439" s="32">
        <v>0</v>
      </c>
      <c r="M439" s="27">
        <f>ROUND(ROUND(L439,2)*ROUND(G439,3),2)</f>
        <v>0</v>
      </c>
      <c r="N439" s="30" t="s">
        <v>777</v>
      </c>
      <c r="O439">
        <f>(M439*21)/100</f>
        <v>0</v>
      </c>
      <c r="P439" t="s">
        <v>27</v>
      </c>
    </row>
    <row r="440" spans="1:16" ht="12.75" customHeight="1" x14ac:dyDescent="0.2">
      <c r="A440" s="33" t="s">
        <v>56</v>
      </c>
      <c r="E440" s="34" t="s">
        <v>57</v>
      </c>
    </row>
    <row r="441" spans="1:16" ht="12.75" customHeight="1" x14ac:dyDescent="0.2">
      <c r="A441" s="33" t="s">
        <v>58</v>
      </c>
      <c r="E441" s="35" t="s">
        <v>356</v>
      </c>
    </row>
    <row r="442" spans="1:16" ht="12.75" customHeight="1" x14ac:dyDescent="0.2">
      <c r="E442" s="34" t="s">
        <v>60</v>
      </c>
    </row>
    <row r="443" spans="1:16" ht="12.75" customHeight="1" x14ac:dyDescent="0.2">
      <c r="A443" t="s">
        <v>51</v>
      </c>
      <c r="B443" s="10" t="s">
        <v>1060</v>
      </c>
      <c r="C443" s="10" t="s">
        <v>1061</v>
      </c>
      <c r="D443" t="s">
        <v>49</v>
      </c>
      <c r="E443" s="29" t="s">
        <v>1062</v>
      </c>
      <c r="F443" s="30" t="s">
        <v>117</v>
      </c>
      <c r="G443" s="31">
        <v>14.1</v>
      </c>
      <c r="H443" s="30">
        <v>0</v>
      </c>
      <c r="I443" s="30">
        <f>ROUND(G443*H443,6)</f>
        <v>0</v>
      </c>
      <c r="L443" s="32">
        <v>0</v>
      </c>
      <c r="M443" s="27">
        <f>ROUND(ROUND(L443,2)*ROUND(G443,3),2)</f>
        <v>0</v>
      </c>
      <c r="N443" s="30" t="s">
        <v>777</v>
      </c>
      <c r="O443">
        <f>(M443*21)/100</f>
        <v>0</v>
      </c>
      <c r="P443" t="s">
        <v>27</v>
      </c>
    </row>
    <row r="444" spans="1:16" ht="12.75" customHeight="1" x14ac:dyDescent="0.2">
      <c r="A444" s="33" t="s">
        <v>56</v>
      </c>
      <c r="E444" s="34" t="s">
        <v>57</v>
      </c>
    </row>
    <row r="445" spans="1:16" ht="12.75" customHeight="1" x14ac:dyDescent="0.2">
      <c r="A445" s="33" t="s">
        <v>58</v>
      </c>
      <c r="E445" s="35" t="s">
        <v>356</v>
      </c>
    </row>
    <row r="446" spans="1:16" ht="12.75" customHeight="1" x14ac:dyDescent="0.2">
      <c r="E446" s="34" t="s">
        <v>60</v>
      </c>
    </row>
    <row r="447" spans="1:16" ht="12.75" customHeight="1" x14ac:dyDescent="0.2">
      <c r="A447" t="s">
        <v>51</v>
      </c>
      <c r="B447" s="10" t="s">
        <v>1063</v>
      </c>
      <c r="C447" s="10" t="s">
        <v>1064</v>
      </c>
      <c r="D447" t="s">
        <v>49</v>
      </c>
      <c r="E447" s="29" t="s">
        <v>1065</v>
      </c>
      <c r="F447" s="30" t="s">
        <v>82</v>
      </c>
      <c r="G447" s="31">
        <v>5.0000000000000001E-3</v>
      </c>
      <c r="H447" s="30">
        <v>0</v>
      </c>
      <c r="I447" s="30">
        <f>ROUND(G447*H447,6)</f>
        <v>0</v>
      </c>
      <c r="L447" s="32">
        <v>0</v>
      </c>
      <c r="M447" s="27">
        <f>ROUND(ROUND(L447,2)*ROUND(G447,3),2)</f>
        <v>0</v>
      </c>
      <c r="N447" s="30" t="s">
        <v>777</v>
      </c>
      <c r="O447">
        <f>(M447*21)/100</f>
        <v>0</v>
      </c>
      <c r="P447" t="s">
        <v>27</v>
      </c>
    </row>
    <row r="448" spans="1:16" ht="12.75" customHeight="1" x14ac:dyDescent="0.2">
      <c r="A448" s="33" t="s">
        <v>56</v>
      </c>
      <c r="E448" s="34" t="s">
        <v>57</v>
      </c>
    </row>
    <row r="449" spans="1:16" ht="12.75" customHeight="1" x14ac:dyDescent="0.2">
      <c r="A449" s="33" t="s">
        <v>58</v>
      </c>
      <c r="E449" s="35" t="s">
        <v>356</v>
      </c>
    </row>
    <row r="450" spans="1:16" ht="12.75" customHeight="1" x14ac:dyDescent="0.2">
      <c r="E450" s="34" t="s">
        <v>60</v>
      </c>
    </row>
    <row r="451" spans="1:16" ht="12.75" customHeight="1" x14ac:dyDescent="0.2">
      <c r="A451" t="s">
        <v>51</v>
      </c>
      <c r="B451" s="10" t="s">
        <v>1066</v>
      </c>
      <c r="C451" s="10" t="s">
        <v>1067</v>
      </c>
      <c r="D451" t="s">
        <v>49</v>
      </c>
      <c r="E451" s="29" t="s">
        <v>1068</v>
      </c>
      <c r="F451" s="30" t="s">
        <v>109</v>
      </c>
      <c r="G451" s="31">
        <v>1.71</v>
      </c>
      <c r="H451" s="30">
        <v>0</v>
      </c>
      <c r="I451" s="30">
        <f>ROUND(G451*H451,6)</f>
        <v>0</v>
      </c>
      <c r="L451" s="32">
        <v>0</v>
      </c>
      <c r="M451" s="27">
        <f>ROUND(ROUND(L451,2)*ROUND(G451,3),2)</f>
        <v>0</v>
      </c>
      <c r="N451" s="30" t="s">
        <v>777</v>
      </c>
      <c r="O451">
        <f>(M451*21)/100</f>
        <v>0</v>
      </c>
      <c r="P451" t="s">
        <v>27</v>
      </c>
    </row>
    <row r="452" spans="1:16" ht="12.75" customHeight="1" x14ac:dyDescent="0.2">
      <c r="A452" s="33" t="s">
        <v>56</v>
      </c>
      <c r="E452" s="34" t="s">
        <v>57</v>
      </c>
    </row>
    <row r="453" spans="1:16" ht="12.75" customHeight="1" x14ac:dyDescent="0.2">
      <c r="A453" s="33" t="s">
        <v>58</v>
      </c>
      <c r="E453" s="35" t="s">
        <v>356</v>
      </c>
    </row>
    <row r="454" spans="1:16" ht="12.75" customHeight="1" x14ac:dyDescent="0.2">
      <c r="E454" s="34" t="s">
        <v>60</v>
      </c>
    </row>
    <row r="455" spans="1:16" ht="12.75" customHeight="1" x14ac:dyDescent="0.2">
      <c r="A455" t="s">
        <v>51</v>
      </c>
      <c r="B455" s="10" t="s">
        <v>1069</v>
      </c>
      <c r="C455" s="10" t="s">
        <v>1070</v>
      </c>
      <c r="D455" t="s">
        <v>49</v>
      </c>
      <c r="E455" s="29" t="s">
        <v>1071</v>
      </c>
      <c r="F455" s="30" t="s">
        <v>117</v>
      </c>
      <c r="G455" s="31">
        <v>14.1</v>
      </c>
      <c r="H455" s="30">
        <v>0</v>
      </c>
      <c r="I455" s="30">
        <f>ROUND(G455*H455,6)</f>
        <v>0</v>
      </c>
      <c r="L455" s="32">
        <v>0</v>
      </c>
      <c r="M455" s="27">
        <f>ROUND(ROUND(L455,2)*ROUND(G455,3),2)</f>
        <v>0</v>
      </c>
      <c r="N455" s="30" t="s">
        <v>777</v>
      </c>
      <c r="O455">
        <f>(M455*21)/100</f>
        <v>0</v>
      </c>
      <c r="P455" t="s">
        <v>27</v>
      </c>
    </row>
    <row r="456" spans="1:16" ht="12.75" customHeight="1" x14ac:dyDescent="0.2">
      <c r="A456" s="33" t="s">
        <v>56</v>
      </c>
      <c r="E456" s="34" t="s">
        <v>57</v>
      </c>
    </row>
    <row r="457" spans="1:16" ht="12.75" customHeight="1" x14ac:dyDescent="0.2">
      <c r="A457" s="33" t="s">
        <v>58</v>
      </c>
      <c r="E457" s="35" t="s">
        <v>356</v>
      </c>
    </row>
    <row r="458" spans="1:16" ht="12.75" customHeight="1" x14ac:dyDescent="0.2">
      <c r="E458" s="34" t="s">
        <v>60</v>
      </c>
    </row>
    <row r="459" spans="1:16" ht="12.75" customHeight="1" x14ac:dyDescent="0.2">
      <c r="A459" t="s">
        <v>51</v>
      </c>
      <c r="B459" s="10" t="s">
        <v>1072</v>
      </c>
      <c r="C459" s="10" t="s">
        <v>1073</v>
      </c>
      <c r="D459" t="s">
        <v>49</v>
      </c>
      <c r="E459" s="29" t="s">
        <v>1074</v>
      </c>
      <c r="F459" s="30" t="s">
        <v>117</v>
      </c>
      <c r="G459" s="31">
        <v>4</v>
      </c>
      <c r="H459" s="30">
        <v>0</v>
      </c>
      <c r="I459" s="30">
        <f>ROUND(G459*H459,6)</f>
        <v>0</v>
      </c>
      <c r="L459" s="32">
        <v>0</v>
      </c>
      <c r="M459" s="27">
        <f>ROUND(ROUND(L459,2)*ROUND(G459,3),2)</f>
        <v>0</v>
      </c>
      <c r="N459" s="30" t="s">
        <v>777</v>
      </c>
      <c r="O459">
        <f>(M459*21)/100</f>
        <v>0</v>
      </c>
      <c r="P459" t="s">
        <v>27</v>
      </c>
    </row>
    <row r="460" spans="1:16" ht="12.75" customHeight="1" x14ac:dyDescent="0.2">
      <c r="A460" s="33" t="s">
        <v>56</v>
      </c>
      <c r="E460" s="34" t="s">
        <v>57</v>
      </c>
    </row>
    <row r="461" spans="1:16" ht="12.75" customHeight="1" x14ac:dyDescent="0.2">
      <c r="A461" s="33" t="s">
        <v>58</v>
      </c>
      <c r="E461" s="35" t="s">
        <v>356</v>
      </c>
    </row>
    <row r="462" spans="1:16" ht="12.75" customHeight="1" x14ac:dyDescent="0.2">
      <c r="E462" s="34" t="s">
        <v>60</v>
      </c>
    </row>
    <row r="463" spans="1:16" ht="12.75" customHeight="1" x14ac:dyDescent="0.2">
      <c r="A463" t="s">
        <v>51</v>
      </c>
      <c r="B463" s="10" t="s">
        <v>1075</v>
      </c>
      <c r="C463" s="10" t="s">
        <v>1076</v>
      </c>
      <c r="D463" t="s">
        <v>49</v>
      </c>
      <c r="E463" s="29" t="s">
        <v>1077</v>
      </c>
      <c r="F463" s="30" t="s">
        <v>870</v>
      </c>
      <c r="G463" s="31">
        <v>344.04</v>
      </c>
      <c r="H463" s="30">
        <v>0</v>
      </c>
      <c r="I463" s="30">
        <f>ROUND(G463*H463,6)</f>
        <v>0</v>
      </c>
      <c r="L463" s="32">
        <v>0</v>
      </c>
      <c r="M463" s="27">
        <f>ROUND(ROUND(L463,2)*ROUND(G463,3),2)</f>
        <v>0</v>
      </c>
      <c r="N463" s="30" t="s">
        <v>777</v>
      </c>
      <c r="O463">
        <f>(M463*21)/100</f>
        <v>0</v>
      </c>
      <c r="P463" t="s">
        <v>27</v>
      </c>
    </row>
    <row r="464" spans="1:16" ht="12.75" customHeight="1" x14ac:dyDescent="0.2">
      <c r="A464" s="33" t="s">
        <v>56</v>
      </c>
      <c r="E464" s="34" t="s">
        <v>57</v>
      </c>
    </row>
    <row r="465" spans="1:16" ht="12.75" customHeight="1" x14ac:dyDescent="0.2">
      <c r="A465" s="33" t="s">
        <v>58</v>
      </c>
      <c r="E465" s="35" t="s">
        <v>356</v>
      </c>
    </row>
    <row r="466" spans="1:16" ht="12.75" customHeight="1" x14ac:dyDescent="0.2">
      <c r="E466" s="34" t="s">
        <v>60</v>
      </c>
    </row>
    <row r="467" spans="1:16" ht="12.75" customHeight="1" x14ac:dyDescent="0.2">
      <c r="A467" t="s">
        <v>51</v>
      </c>
      <c r="B467" s="10" t="s">
        <v>1078</v>
      </c>
      <c r="C467" s="10" t="s">
        <v>1079</v>
      </c>
      <c r="D467" t="s">
        <v>49</v>
      </c>
      <c r="E467" s="29" t="s">
        <v>1080</v>
      </c>
      <c r="F467" s="30" t="s">
        <v>117</v>
      </c>
      <c r="G467" s="31">
        <v>36.6</v>
      </c>
      <c r="H467" s="30">
        <v>0</v>
      </c>
      <c r="I467" s="30">
        <f>ROUND(G467*H467,6)</f>
        <v>0</v>
      </c>
      <c r="L467" s="32">
        <v>0</v>
      </c>
      <c r="M467" s="27">
        <f>ROUND(ROUND(L467,2)*ROUND(G467,3),2)</f>
        <v>0</v>
      </c>
      <c r="N467" s="30" t="s">
        <v>777</v>
      </c>
      <c r="O467">
        <f>(M467*21)/100</f>
        <v>0</v>
      </c>
      <c r="P467" t="s">
        <v>27</v>
      </c>
    </row>
    <row r="468" spans="1:16" ht="12.75" customHeight="1" x14ac:dyDescent="0.2">
      <c r="A468" s="33" t="s">
        <v>56</v>
      </c>
      <c r="E468" s="34" t="s">
        <v>57</v>
      </c>
    </row>
    <row r="469" spans="1:16" ht="12.75" customHeight="1" x14ac:dyDescent="0.2">
      <c r="A469" s="33" t="s">
        <v>58</v>
      </c>
      <c r="E469" s="35" t="s">
        <v>356</v>
      </c>
    </row>
    <row r="470" spans="1:16" ht="12.75" customHeight="1" x14ac:dyDescent="0.2">
      <c r="E470" s="34" t="s">
        <v>60</v>
      </c>
    </row>
    <row r="471" spans="1:16" ht="12.75" customHeight="1" x14ac:dyDescent="0.2">
      <c r="A471" t="s">
        <v>51</v>
      </c>
      <c r="B471" s="10" t="s">
        <v>1081</v>
      </c>
      <c r="C471" s="10" t="s">
        <v>1082</v>
      </c>
      <c r="D471" t="s">
        <v>120</v>
      </c>
      <c r="E471" s="29" t="s">
        <v>1083</v>
      </c>
      <c r="F471" s="30" t="s">
        <v>117</v>
      </c>
      <c r="G471" s="31">
        <v>42.09</v>
      </c>
      <c r="H471" s="30">
        <v>0</v>
      </c>
      <c r="I471" s="30">
        <f>ROUND(G471*H471,6)</f>
        <v>0</v>
      </c>
      <c r="L471" s="32">
        <v>0</v>
      </c>
      <c r="M471" s="27">
        <f>ROUND(ROUND(L471,2)*ROUND(G471,3),2)</f>
        <v>0</v>
      </c>
      <c r="N471" s="30" t="s">
        <v>777</v>
      </c>
      <c r="O471">
        <f>(M471*21)/100</f>
        <v>0</v>
      </c>
      <c r="P471" t="s">
        <v>27</v>
      </c>
    </row>
    <row r="472" spans="1:16" ht="12.75" customHeight="1" x14ac:dyDescent="0.2">
      <c r="A472" s="33" t="s">
        <v>56</v>
      </c>
      <c r="E472" s="34" t="s">
        <v>57</v>
      </c>
    </row>
    <row r="473" spans="1:16" ht="12.75" customHeight="1" x14ac:dyDescent="0.2">
      <c r="A473" s="33" t="s">
        <v>58</v>
      </c>
      <c r="E473" s="35" t="s">
        <v>1084</v>
      </c>
    </row>
    <row r="474" spans="1:16" ht="12.75" customHeight="1" x14ac:dyDescent="0.2">
      <c r="E474" s="34" t="s">
        <v>60</v>
      </c>
    </row>
    <row r="475" spans="1:16" ht="12.75" customHeight="1" x14ac:dyDescent="0.2">
      <c r="A475" t="s">
        <v>51</v>
      </c>
      <c r="B475" s="10" t="s">
        <v>1085</v>
      </c>
      <c r="C475" s="10" t="s">
        <v>1086</v>
      </c>
      <c r="D475" t="s">
        <v>114</v>
      </c>
      <c r="E475" s="29" t="s">
        <v>1087</v>
      </c>
      <c r="F475" s="30" t="s">
        <v>1008</v>
      </c>
      <c r="G475" s="31">
        <v>73.2</v>
      </c>
      <c r="H475" s="30">
        <v>0</v>
      </c>
      <c r="I475" s="30">
        <f>ROUND(G475*H475,6)</f>
        <v>0</v>
      </c>
      <c r="L475" s="32">
        <v>0</v>
      </c>
      <c r="M475" s="27">
        <f>ROUND(ROUND(L475,2)*ROUND(G475,3),2)</f>
        <v>0</v>
      </c>
      <c r="N475" s="30" t="s">
        <v>777</v>
      </c>
      <c r="O475">
        <f>(M475*21)/100</f>
        <v>0</v>
      </c>
      <c r="P475" t="s">
        <v>27</v>
      </c>
    </row>
    <row r="476" spans="1:16" ht="12.75" customHeight="1" x14ac:dyDescent="0.2">
      <c r="A476" s="33" t="s">
        <v>56</v>
      </c>
      <c r="E476" s="34" t="s">
        <v>57</v>
      </c>
    </row>
    <row r="477" spans="1:16" ht="12.75" customHeight="1" x14ac:dyDescent="0.2">
      <c r="A477" s="33" t="s">
        <v>58</v>
      </c>
      <c r="E477" s="35" t="s">
        <v>1088</v>
      </c>
    </row>
    <row r="478" spans="1:16" ht="12.75" customHeight="1" x14ac:dyDescent="0.2">
      <c r="E478" s="34" t="s">
        <v>60</v>
      </c>
    </row>
    <row r="479" spans="1:16" ht="12.75" customHeight="1" x14ac:dyDescent="0.2">
      <c r="A479" t="s">
        <v>51</v>
      </c>
      <c r="B479" s="10" t="s">
        <v>1089</v>
      </c>
      <c r="C479" s="10" t="s">
        <v>1011</v>
      </c>
      <c r="D479" t="s">
        <v>120</v>
      </c>
      <c r="E479" s="29" t="s">
        <v>1012</v>
      </c>
      <c r="F479" s="30" t="s">
        <v>1008</v>
      </c>
      <c r="G479" s="31">
        <v>24.155999999999999</v>
      </c>
      <c r="H479" s="30">
        <v>0</v>
      </c>
      <c r="I479" s="30">
        <f>ROUND(G479*H479,6)</f>
        <v>0</v>
      </c>
      <c r="L479" s="32">
        <v>0</v>
      </c>
      <c r="M479" s="27">
        <f>ROUND(ROUND(L479,2)*ROUND(G479,3),2)</f>
        <v>0</v>
      </c>
      <c r="N479" s="30" t="s">
        <v>777</v>
      </c>
      <c r="O479">
        <f>(M479*21)/100</f>
        <v>0</v>
      </c>
      <c r="P479" t="s">
        <v>27</v>
      </c>
    </row>
    <row r="480" spans="1:16" ht="12.75" customHeight="1" x14ac:dyDescent="0.2">
      <c r="A480" s="33" t="s">
        <v>56</v>
      </c>
      <c r="E480" s="34" t="s">
        <v>57</v>
      </c>
    </row>
    <row r="481" spans="1:16" ht="12.75" customHeight="1" x14ac:dyDescent="0.2">
      <c r="A481" s="33" t="s">
        <v>58</v>
      </c>
      <c r="E481" s="35" t="s">
        <v>1090</v>
      </c>
    </row>
    <row r="482" spans="1:16" ht="12.75" customHeight="1" x14ac:dyDescent="0.2">
      <c r="E482" s="34" t="s">
        <v>60</v>
      </c>
    </row>
    <row r="483" spans="1:16" ht="12.75" customHeight="1" x14ac:dyDescent="0.2">
      <c r="A483" t="s">
        <v>51</v>
      </c>
      <c r="B483" s="10" t="s">
        <v>1091</v>
      </c>
      <c r="C483" s="10" t="s">
        <v>1092</v>
      </c>
      <c r="D483" t="s">
        <v>49</v>
      </c>
      <c r="E483" s="29" t="s">
        <v>1093</v>
      </c>
      <c r="F483" s="30" t="s">
        <v>130</v>
      </c>
      <c r="G483" s="31">
        <v>11.6</v>
      </c>
      <c r="H483" s="30">
        <v>0</v>
      </c>
      <c r="I483" s="30">
        <f>ROUND(G483*H483,6)</f>
        <v>0</v>
      </c>
      <c r="L483" s="32">
        <v>0</v>
      </c>
      <c r="M483" s="27">
        <f>ROUND(ROUND(L483,2)*ROUND(G483,3),2)</f>
        <v>0</v>
      </c>
      <c r="N483" s="30" t="s">
        <v>777</v>
      </c>
      <c r="O483">
        <f>(M483*21)/100</f>
        <v>0</v>
      </c>
      <c r="P483" t="s">
        <v>27</v>
      </c>
    </row>
    <row r="484" spans="1:16" ht="12.75" customHeight="1" x14ac:dyDescent="0.2">
      <c r="A484" s="33" t="s">
        <v>56</v>
      </c>
      <c r="E484" s="34" t="s">
        <v>57</v>
      </c>
    </row>
    <row r="485" spans="1:16" ht="12.75" customHeight="1" x14ac:dyDescent="0.2">
      <c r="A485" s="33" t="s">
        <v>58</v>
      </c>
      <c r="E485" s="35" t="s">
        <v>356</v>
      </c>
    </row>
    <row r="486" spans="1:16" ht="12.75" customHeight="1" x14ac:dyDescent="0.2">
      <c r="E486" s="34" t="s">
        <v>60</v>
      </c>
    </row>
    <row r="487" spans="1:16" ht="12.75" customHeight="1" x14ac:dyDescent="0.2">
      <c r="A487" t="s">
        <v>51</v>
      </c>
      <c r="B487" s="10" t="s">
        <v>1094</v>
      </c>
      <c r="C487" s="10" t="s">
        <v>1082</v>
      </c>
      <c r="D487" t="s">
        <v>49</v>
      </c>
      <c r="E487" s="29" t="s">
        <v>1083</v>
      </c>
      <c r="F487" s="30" t="s">
        <v>117</v>
      </c>
      <c r="G487" s="31">
        <v>3.92</v>
      </c>
      <c r="H487" s="30">
        <v>0</v>
      </c>
      <c r="I487" s="30">
        <f>ROUND(G487*H487,6)</f>
        <v>0</v>
      </c>
      <c r="L487" s="32">
        <v>0</v>
      </c>
      <c r="M487" s="27">
        <f>ROUND(ROUND(L487,2)*ROUND(G487,3),2)</f>
        <v>0</v>
      </c>
      <c r="N487" s="30" t="s">
        <v>777</v>
      </c>
      <c r="O487">
        <f>(M487*21)/100</f>
        <v>0</v>
      </c>
      <c r="P487" t="s">
        <v>27</v>
      </c>
    </row>
    <row r="488" spans="1:16" ht="12.75" customHeight="1" x14ac:dyDescent="0.2">
      <c r="A488" s="33" t="s">
        <v>56</v>
      </c>
      <c r="E488" s="34" t="s">
        <v>57</v>
      </c>
    </row>
    <row r="489" spans="1:16" ht="12.75" customHeight="1" x14ac:dyDescent="0.2">
      <c r="A489" s="33" t="s">
        <v>58</v>
      </c>
      <c r="E489" s="35" t="s">
        <v>356</v>
      </c>
    </row>
    <row r="490" spans="1:16" ht="12.75" customHeight="1" x14ac:dyDescent="0.2">
      <c r="E490" s="34" t="s">
        <v>60</v>
      </c>
    </row>
    <row r="491" spans="1:16" ht="12.75" customHeight="1" x14ac:dyDescent="0.2">
      <c r="A491" t="s">
        <v>51</v>
      </c>
      <c r="B491" s="10" t="s">
        <v>1095</v>
      </c>
      <c r="C491" s="10" t="s">
        <v>1086</v>
      </c>
      <c r="D491" t="s">
        <v>120</v>
      </c>
      <c r="E491" s="29" t="s">
        <v>1087</v>
      </c>
      <c r="F491" s="30" t="s">
        <v>1008</v>
      </c>
      <c r="G491" s="31">
        <v>7.84</v>
      </c>
      <c r="H491" s="30">
        <v>0</v>
      </c>
      <c r="I491" s="30">
        <f>ROUND(G491*H491,6)</f>
        <v>0</v>
      </c>
      <c r="L491" s="32">
        <v>0</v>
      </c>
      <c r="M491" s="27">
        <f>ROUND(ROUND(L491,2)*ROUND(G491,3),2)</f>
        <v>0</v>
      </c>
      <c r="N491" s="30" t="s">
        <v>777</v>
      </c>
      <c r="O491">
        <f>(M491*21)/100</f>
        <v>0</v>
      </c>
      <c r="P491" t="s">
        <v>27</v>
      </c>
    </row>
    <row r="492" spans="1:16" ht="12.75" customHeight="1" x14ac:dyDescent="0.2">
      <c r="A492" s="33" t="s">
        <v>56</v>
      </c>
      <c r="E492" s="34" t="s">
        <v>57</v>
      </c>
    </row>
    <row r="493" spans="1:16" ht="12.75" customHeight="1" x14ac:dyDescent="0.2">
      <c r="A493" s="33" t="s">
        <v>58</v>
      </c>
      <c r="E493" s="35" t="s">
        <v>356</v>
      </c>
    </row>
    <row r="494" spans="1:16" ht="12.75" customHeight="1" x14ac:dyDescent="0.2">
      <c r="E494" s="34" t="s">
        <v>60</v>
      </c>
    </row>
    <row r="495" spans="1:16" ht="12.75" customHeight="1" x14ac:dyDescent="0.2">
      <c r="A495" t="s">
        <v>51</v>
      </c>
      <c r="B495" s="10" t="s">
        <v>1096</v>
      </c>
      <c r="C495" s="10" t="s">
        <v>1011</v>
      </c>
      <c r="D495" t="s">
        <v>114</v>
      </c>
      <c r="E495" s="29" t="s">
        <v>1012</v>
      </c>
      <c r="F495" s="30" t="s">
        <v>1008</v>
      </c>
      <c r="G495" s="31">
        <v>2.5870000000000002</v>
      </c>
      <c r="H495" s="30">
        <v>0</v>
      </c>
      <c r="I495" s="30">
        <f>ROUND(G495*H495,6)</f>
        <v>0</v>
      </c>
      <c r="L495" s="32">
        <v>0</v>
      </c>
      <c r="M495" s="27">
        <f>ROUND(ROUND(L495,2)*ROUND(G495,3),2)</f>
        <v>0</v>
      </c>
      <c r="N495" s="30" t="s">
        <v>777</v>
      </c>
      <c r="O495">
        <f>(M495*21)/100</f>
        <v>0</v>
      </c>
      <c r="P495" t="s">
        <v>27</v>
      </c>
    </row>
    <row r="496" spans="1:16" ht="12.75" customHeight="1" x14ac:dyDescent="0.2">
      <c r="A496" s="33" t="s">
        <v>56</v>
      </c>
      <c r="E496" s="34" t="s">
        <v>57</v>
      </c>
    </row>
    <row r="497" spans="1:16" ht="12.75" customHeight="1" x14ac:dyDescent="0.2">
      <c r="A497" s="33" t="s">
        <v>58</v>
      </c>
      <c r="E497" s="35" t="s">
        <v>356</v>
      </c>
    </row>
    <row r="498" spans="1:16" ht="12.75" customHeight="1" x14ac:dyDescent="0.2">
      <c r="E498" s="34" t="s">
        <v>60</v>
      </c>
    </row>
    <row r="499" spans="1:16" ht="12.75" customHeight="1" x14ac:dyDescent="0.2">
      <c r="A499" t="s">
        <v>51</v>
      </c>
      <c r="B499" s="10" t="s">
        <v>1097</v>
      </c>
      <c r="C499" s="10" t="s">
        <v>1098</v>
      </c>
      <c r="D499" t="s">
        <v>49</v>
      </c>
      <c r="E499" s="29" t="s">
        <v>1099</v>
      </c>
      <c r="F499" s="30" t="s">
        <v>130</v>
      </c>
      <c r="G499" s="31">
        <v>5.7</v>
      </c>
      <c r="H499" s="30">
        <v>0</v>
      </c>
      <c r="I499" s="30">
        <f>ROUND(G499*H499,6)</f>
        <v>0</v>
      </c>
      <c r="L499" s="32">
        <v>0</v>
      </c>
      <c r="M499" s="27">
        <f>ROUND(ROUND(L499,2)*ROUND(G499,3),2)</f>
        <v>0</v>
      </c>
      <c r="N499" s="30" t="s">
        <v>777</v>
      </c>
      <c r="O499">
        <f>(M499*21)/100</f>
        <v>0</v>
      </c>
      <c r="P499" t="s">
        <v>27</v>
      </c>
    </row>
    <row r="500" spans="1:16" ht="12.75" customHeight="1" x14ac:dyDescent="0.2">
      <c r="A500" s="33" t="s">
        <v>56</v>
      </c>
      <c r="E500" s="34" t="s">
        <v>57</v>
      </c>
    </row>
    <row r="501" spans="1:16" ht="12.75" customHeight="1" x14ac:dyDescent="0.2">
      <c r="A501" s="33" t="s">
        <v>58</v>
      </c>
      <c r="E501" s="35" t="s">
        <v>356</v>
      </c>
    </row>
    <row r="502" spans="1:16" ht="12.75" customHeight="1" x14ac:dyDescent="0.2">
      <c r="E502" s="34" t="s">
        <v>60</v>
      </c>
    </row>
    <row r="503" spans="1:16" ht="12.75" customHeight="1" x14ac:dyDescent="0.2">
      <c r="A503" t="s">
        <v>51</v>
      </c>
      <c r="B503" s="10" t="s">
        <v>1100</v>
      </c>
      <c r="C503" s="10" t="s">
        <v>1082</v>
      </c>
      <c r="D503" t="s">
        <v>114</v>
      </c>
      <c r="E503" s="29" t="s">
        <v>1083</v>
      </c>
      <c r="F503" s="30" t="s">
        <v>117</v>
      </c>
      <c r="G503" s="31">
        <v>1.254</v>
      </c>
      <c r="H503" s="30">
        <v>0</v>
      </c>
      <c r="I503" s="30">
        <f>ROUND(G503*H503,6)</f>
        <v>0</v>
      </c>
      <c r="L503" s="32">
        <v>0</v>
      </c>
      <c r="M503" s="27">
        <f>ROUND(ROUND(L503,2)*ROUND(G503,3),2)</f>
        <v>0</v>
      </c>
      <c r="N503" s="30" t="s">
        <v>777</v>
      </c>
      <c r="O503">
        <f>(M503*21)/100</f>
        <v>0</v>
      </c>
      <c r="P503" t="s">
        <v>27</v>
      </c>
    </row>
    <row r="504" spans="1:16" ht="12.75" customHeight="1" x14ac:dyDescent="0.2">
      <c r="A504" s="33" t="s">
        <v>56</v>
      </c>
      <c r="E504" s="34" t="s">
        <v>57</v>
      </c>
    </row>
    <row r="505" spans="1:16" ht="12.75" customHeight="1" x14ac:dyDescent="0.2">
      <c r="A505" s="33" t="s">
        <v>58</v>
      </c>
      <c r="E505" s="35" t="s">
        <v>356</v>
      </c>
    </row>
    <row r="506" spans="1:16" ht="12.75" customHeight="1" x14ac:dyDescent="0.2">
      <c r="E506" s="34" t="s">
        <v>60</v>
      </c>
    </row>
    <row r="507" spans="1:16" ht="12.75" customHeight="1" x14ac:dyDescent="0.2">
      <c r="A507" t="s">
        <v>51</v>
      </c>
      <c r="B507" s="10" t="s">
        <v>1101</v>
      </c>
      <c r="C507" s="10" t="s">
        <v>1086</v>
      </c>
      <c r="D507" t="s">
        <v>49</v>
      </c>
      <c r="E507" s="29" t="s">
        <v>1087</v>
      </c>
      <c r="F507" s="30" t="s">
        <v>1008</v>
      </c>
      <c r="G507" s="31">
        <v>2.508</v>
      </c>
      <c r="H507" s="30">
        <v>0</v>
      </c>
      <c r="I507" s="30">
        <f>ROUND(G507*H507,6)</f>
        <v>0</v>
      </c>
      <c r="L507" s="32">
        <v>0</v>
      </c>
      <c r="M507" s="27">
        <f>ROUND(ROUND(L507,2)*ROUND(G507,3),2)</f>
        <v>0</v>
      </c>
      <c r="N507" s="30" t="s">
        <v>777</v>
      </c>
      <c r="O507">
        <f>(M507*21)/100</f>
        <v>0</v>
      </c>
      <c r="P507" t="s">
        <v>27</v>
      </c>
    </row>
    <row r="508" spans="1:16" ht="12.75" customHeight="1" x14ac:dyDescent="0.2">
      <c r="A508" s="33" t="s">
        <v>56</v>
      </c>
      <c r="E508" s="34" t="s">
        <v>57</v>
      </c>
    </row>
    <row r="509" spans="1:16" ht="12.75" customHeight="1" x14ac:dyDescent="0.2">
      <c r="A509" s="33" t="s">
        <v>58</v>
      </c>
      <c r="E509" s="35" t="s">
        <v>356</v>
      </c>
    </row>
    <row r="510" spans="1:16" ht="12.75" customHeight="1" x14ac:dyDescent="0.2">
      <c r="E510" s="34" t="s">
        <v>60</v>
      </c>
    </row>
    <row r="511" spans="1:16" ht="12.75" customHeight="1" x14ac:dyDescent="0.2">
      <c r="A511" t="s">
        <v>51</v>
      </c>
      <c r="B511" s="10" t="s">
        <v>1102</v>
      </c>
      <c r="C511" s="10" t="s">
        <v>1011</v>
      </c>
      <c r="D511" t="s">
        <v>123</v>
      </c>
      <c r="E511" s="29" t="s">
        <v>1012</v>
      </c>
      <c r="F511" s="30" t="s">
        <v>1008</v>
      </c>
      <c r="G511" s="31">
        <v>0.82799999999999996</v>
      </c>
      <c r="H511" s="30">
        <v>0</v>
      </c>
      <c r="I511" s="30">
        <f>ROUND(G511*H511,6)</f>
        <v>0</v>
      </c>
      <c r="L511" s="32">
        <v>0</v>
      </c>
      <c r="M511" s="27">
        <f>ROUND(ROUND(L511,2)*ROUND(G511,3),2)</f>
        <v>0</v>
      </c>
      <c r="N511" s="30" t="s">
        <v>777</v>
      </c>
      <c r="O511">
        <f>(M511*21)/100</f>
        <v>0</v>
      </c>
      <c r="P511" t="s">
        <v>27</v>
      </c>
    </row>
    <row r="512" spans="1:16" ht="12.75" customHeight="1" x14ac:dyDescent="0.2">
      <c r="A512" s="33" t="s">
        <v>56</v>
      </c>
      <c r="E512" s="34" t="s">
        <v>57</v>
      </c>
    </row>
    <row r="513" spans="1:16" ht="12.75" customHeight="1" x14ac:dyDescent="0.2">
      <c r="A513" s="33" t="s">
        <v>58</v>
      </c>
      <c r="E513" s="35" t="s">
        <v>356</v>
      </c>
    </row>
    <row r="514" spans="1:16" ht="12.75" customHeight="1" x14ac:dyDescent="0.2">
      <c r="E514" s="34" t="s">
        <v>60</v>
      </c>
    </row>
    <row r="515" spans="1:16" ht="12.75" customHeight="1" x14ac:dyDescent="0.2">
      <c r="A515" t="s">
        <v>51</v>
      </c>
      <c r="B515" s="10" t="s">
        <v>1103</v>
      </c>
      <c r="C515" s="10" t="s">
        <v>1104</v>
      </c>
      <c r="D515" t="s">
        <v>49</v>
      </c>
      <c r="E515" s="29" t="s">
        <v>1105</v>
      </c>
      <c r="F515" s="30" t="s">
        <v>130</v>
      </c>
      <c r="G515" s="31">
        <v>44</v>
      </c>
      <c r="H515" s="30">
        <v>0</v>
      </c>
      <c r="I515" s="30">
        <f>ROUND(G515*H515,6)</f>
        <v>0</v>
      </c>
      <c r="L515" s="32">
        <v>0</v>
      </c>
      <c r="M515" s="27">
        <f>ROUND(ROUND(L515,2)*ROUND(G515,3),2)</f>
        <v>0</v>
      </c>
      <c r="N515" s="30" t="s">
        <v>777</v>
      </c>
      <c r="O515">
        <f>(M515*21)/100</f>
        <v>0</v>
      </c>
      <c r="P515" t="s">
        <v>27</v>
      </c>
    </row>
    <row r="516" spans="1:16" ht="12.75" customHeight="1" x14ac:dyDescent="0.2">
      <c r="A516" s="33" t="s">
        <v>56</v>
      </c>
      <c r="E516" s="34" t="s">
        <v>57</v>
      </c>
    </row>
    <row r="517" spans="1:16" ht="12.75" customHeight="1" x14ac:dyDescent="0.2">
      <c r="A517" s="33" t="s">
        <v>58</v>
      </c>
      <c r="E517" s="35" t="s">
        <v>356</v>
      </c>
    </row>
    <row r="518" spans="1:16" ht="12.75" customHeight="1" x14ac:dyDescent="0.2">
      <c r="E518" s="34" t="s">
        <v>60</v>
      </c>
    </row>
    <row r="519" spans="1:16" ht="12.75" customHeight="1" x14ac:dyDescent="0.2">
      <c r="A519" t="s">
        <v>51</v>
      </c>
      <c r="B519" s="10" t="s">
        <v>1106</v>
      </c>
      <c r="C519" s="10" t="s">
        <v>1107</v>
      </c>
      <c r="D519" t="s">
        <v>49</v>
      </c>
      <c r="E519" s="29" t="s">
        <v>1108</v>
      </c>
      <c r="F519" s="30" t="s">
        <v>130</v>
      </c>
      <c r="G519" s="31">
        <v>30</v>
      </c>
      <c r="H519" s="30">
        <v>0</v>
      </c>
      <c r="I519" s="30">
        <f>ROUND(G519*H519,6)</f>
        <v>0</v>
      </c>
      <c r="L519" s="32">
        <v>0</v>
      </c>
      <c r="M519" s="27">
        <f>ROUND(ROUND(L519,2)*ROUND(G519,3),2)</f>
        <v>0</v>
      </c>
      <c r="N519" s="30" t="s">
        <v>777</v>
      </c>
      <c r="O519">
        <f>(M519*21)/100</f>
        <v>0</v>
      </c>
      <c r="P519" t="s">
        <v>27</v>
      </c>
    </row>
    <row r="520" spans="1:16" ht="12.75" customHeight="1" x14ac:dyDescent="0.2">
      <c r="A520" s="33" t="s">
        <v>56</v>
      </c>
      <c r="E520" s="34" t="s">
        <v>57</v>
      </c>
    </row>
    <row r="521" spans="1:16" ht="12.75" customHeight="1" x14ac:dyDescent="0.2">
      <c r="A521" s="33" t="s">
        <v>58</v>
      </c>
      <c r="E521" s="35" t="s">
        <v>356</v>
      </c>
    </row>
    <row r="522" spans="1:16" ht="12.75" customHeight="1" x14ac:dyDescent="0.2">
      <c r="E522" s="34" t="s">
        <v>60</v>
      </c>
    </row>
    <row r="523" spans="1:16" ht="12.75" customHeight="1" x14ac:dyDescent="0.2">
      <c r="A523" t="s">
        <v>51</v>
      </c>
      <c r="B523" s="10" t="s">
        <v>126</v>
      </c>
      <c r="C523" s="10" t="s">
        <v>1109</v>
      </c>
      <c r="D523" t="s">
        <v>49</v>
      </c>
      <c r="E523" s="29" t="s">
        <v>1110</v>
      </c>
      <c r="F523" s="30" t="s">
        <v>117</v>
      </c>
      <c r="G523" s="31">
        <v>36.6</v>
      </c>
      <c r="H523" s="30">
        <v>0</v>
      </c>
      <c r="I523" s="30">
        <f>ROUND(G523*H523,6)</f>
        <v>0</v>
      </c>
      <c r="L523" s="32">
        <v>0</v>
      </c>
      <c r="M523" s="27">
        <f>ROUND(ROUND(L523,2)*ROUND(G523,3),2)</f>
        <v>0</v>
      </c>
      <c r="N523" s="30" t="s">
        <v>777</v>
      </c>
      <c r="O523">
        <f>(M523*21)/100</f>
        <v>0</v>
      </c>
      <c r="P523" t="s">
        <v>27</v>
      </c>
    </row>
    <row r="524" spans="1:16" ht="12.75" customHeight="1" x14ac:dyDescent="0.2">
      <c r="A524" s="33" t="s">
        <v>56</v>
      </c>
      <c r="E524" s="34" t="s">
        <v>57</v>
      </c>
    </row>
    <row r="525" spans="1:16" ht="12.75" customHeight="1" x14ac:dyDescent="0.2">
      <c r="A525" s="33" t="s">
        <v>58</v>
      </c>
      <c r="E525" s="35" t="s">
        <v>356</v>
      </c>
    </row>
    <row r="526" spans="1:16" ht="12.75" customHeight="1" x14ac:dyDescent="0.2">
      <c r="E526" s="34" t="s">
        <v>60</v>
      </c>
    </row>
    <row r="527" spans="1:16" ht="12.75" customHeight="1" x14ac:dyDescent="0.2">
      <c r="A527" t="s">
        <v>51</v>
      </c>
      <c r="B527" s="10" t="s">
        <v>1111</v>
      </c>
      <c r="C527" s="10" t="s">
        <v>1112</v>
      </c>
      <c r="D527" t="s">
        <v>49</v>
      </c>
      <c r="E527" s="29" t="s">
        <v>1113</v>
      </c>
      <c r="F527" s="30" t="s">
        <v>117</v>
      </c>
      <c r="G527" s="31">
        <v>36.6</v>
      </c>
      <c r="H527" s="30">
        <v>0</v>
      </c>
      <c r="I527" s="30">
        <f>ROUND(G527*H527,6)</f>
        <v>0</v>
      </c>
      <c r="L527" s="32">
        <v>0</v>
      </c>
      <c r="M527" s="27">
        <f>ROUND(ROUND(L527,2)*ROUND(G527,3),2)</f>
        <v>0</v>
      </c>
      <c r="N527" s="30" t="s">
        <v>777</v>
      </c>
      <c r="O527">
        <f>(M527*21)/100</f>
        <v>0</v>
      </c>
      <c r="P527" t="s">
        <v>27</v>
      </c>
    </row>
    <row r="528" spans="1:16" ht="12.75" customHeight="1" x14ac:dyDescent="0.2">
      <c r="A528" s="33" t="s">
        <v>56</v>
      </c>
      <c r="E528" s="34" t="s">
        <v>57</v>
      </c>
    </row>
    <row r="529" spans="1:16" ht="12.75" customHeight="1" x14ac:dyDescent="0.2">
      <c r="A529" s="33" t="s">
        <v>58</v>
      </c>
      <c r="E529" s="35" t="s">
        <v>356</v>
      </c>
    </row>
    <row r="530" spans="1:16" ht="12.75" customHeight="1" x14ac:dyDescent="0.2">
      <c r="E530" s="34" t="s">
        <v>60</v>
      </c>
    </row>
    <row r="531" spans="1:16" ht="12.75" customHeight="1" x14ac:dyDescent="0.2">
      <c r="A531" t="s">
        <v>51</v>
      </c>
      <c r="B531" s="10" t="s">
        <v>1114</v>
      </c>
      <c r="C531" s="10" t="s">
        <v>1115</v>
      </c>
      <c r="D531" t="s">
        <v>49</v>
      </c>
      <c r="E531" s="29" t="s">
        <v>1116</v>
      </c>
      <c r="F531" s="30" t="s">
        <v>117</v>
      </c>
      <c r="G531" s="31">
        <v>36.6</v>
      </c>
      <c r="H531" s="30">
        <v>0</v>
      </c>
      <c r="I531" s="30">
        <f>ROUND(G531*H531,6)</f>
        <v>0</v>
      </c>
      <c r="L531" s="32">
        <v>0</v>
      </c>
      <c r="M531" s="27">
        <f>ROUND(ROUND(L531,2)*ROUND(G531,3),2)</f>
        <v>0</v>
      </c>
      <c r="N531" s="30" t="s">
        <v>777</v>
      </c>
      <c r="O531">
        <f>(M531*21)/100</f>
        <v>0</v>
      </c>
      <c r="P531" t="s">
        <v>27</v>
      </c>
    </row>
    <row r="532" spans="1:16" ht="12.75" customHeight="1" x14ac:dyDescent="0.2">
      <c r="A532" s="33" t="s">
        <v>56</v>
      </c>
      <c r="E532" s="34" t="s">
        <v>57</v>
      </c>
    </row>
    <row r="533" spans="1:16" ht="12.75" customHeight="1" x14ac:dyDescent="0.2">
      <c r="A533" s="33" t="s">
        <v>58</v>
      </c>
      <c r="E533" s="35" t="s">
        <v>356</v>
      </c>
    </row>
    <row r="534" spans="1:16" ht="12.75" customHeight="1" x14ac:dyDescent="0.2">
      <c r="E534" s="34" t="s">
        <v>60</v>
      </c>
    </row>
    <row r="535" spans="1:16" ht="12.75" customHeight="1" x14ac:dyDescent="0.2">
      <c r="A535" t="s">
        <v>51</v>
      </c>
      <c r="B535" s="10" t="s">
        <v>1117</v>
      </c>
      <c r="C535" s="10" t="s">
        <v>1118</v>
      </c>
      <c r="D535" t="s">
        <v>49</v>
      </c>
      <c r="E535" s="29" t="s">
        <v>1119</v>
      </c>
      <c r="F535" s="30" t="s">
        <v>870</v>
      </c>
      <c r="G535" s="31">
        <v>892.96199999999999</v>
      </c>
      <c r="H535" s="30">
        <v>0</v>
      </c>
      <c r="I535" s="30">
        <f>ROUND(G535*H535,6)</f>
        <v>0</v>
      </c>
      <c r="L535" s="32">
        <v>0</v>
      </c>
      <c r="M535" s="27">
        <f>ROUND(ROUND(L535,2)*ROUND(G535,3),2)</f>
        <v>0</v>
      </c>
      <c r="N535" s="30" t="s">
        <v>777</v>
      </c>
      <c r="O535">
        <f>(M535*21)/100</f>
        <v>0</v>
      </c>
      <c r="P535" t="s">
        <v>27</v>
      </c>
    </row>
    <row r="536" spans="1:16" ht="12.75" customHeight="1" x14ac:dyDescent="0.2">
      <c r="A536" s="33" t="s">
        <v>56</v>
      </c>
      <c r="E536" s="34" t="s">
        <v>57</v>
      </c>
    </row>
    <row r="537" spans="1:16" ht="12.75" customHeight="1" x14ac:dyDescent="0.2">
      <c r="A537" s="33" t="s">
        <v>58</v>
      </c>
      <c r="E537" s="35" t="s">
        <v>356</v>
      </c>
    </row>
    <row r="538" spans="1:16" ht="12.75" customHeight="1" x14ac:dyDescent="0.2">
      <c r="E538" s="34" t="s">
        <v>60</v>
      </c>
    </row>
    <row r="539" spans="1:16" ht="12.75" customHeight="1" x14ac:dyDescent="0.2">
      <c r="A539" t="s">
        <v>51</v>
      </c>
      <c r="B539" s="10" t="s">
        <v>1120</v>
      </c>
      <c r="C539" s="10" t="s">
        <v>1121</v>
      </c>
      <c r="D539" t="s">
        <v>49</v>
      </c>
      <c r="E539" s="29" t="s">
        <v>1122</v>
      </c>
      <c r="F539" s="30" t="s">
        <v>117</v>
      </c>
      <c r="G539" s="31">
        <v>14.1</v>
      </c>
      <c r="H539" s="30">
        <v>0</v>
      </c>
      <c r="I539" s="30">
        <f>ROUND(G539*H539,6)</f>
        <v>0</v>
      </c>
      <c r="L539" s="32">
        <v>0</v>
      </c>
      <c r="M539" s="27">
        <f>ROUND(ROUND(L539,2)*ROUND(G539,3),2)</f>
        <v>0</v>
      </c>
      <c r="N539" s="30" t="s">
        <v>777</v>
      </c>
      <c r="O539">
        <f>(M539*21)/100</f>
        <v>0</v>
      </c>
      <c r="P539" t="s">
        <v>27</v>
      </c>
    </row>
    <row r="540" spans="1:16" ht="12.75" customHeight="1" x14ac:dyDescent="0.2">
      <c r="A540" s="33" t="s">
        <v>56</v>
      </c>
      <c r="E540" s="34" t="s">
        <v>57</v>
      </c>
    </row>
    <row r="541" spans="1:16" ht="12.75" customHeight="1" x14ac:dyDescent="0.2">
      <c r="A541" s="33" t="s">
        <v>58</v>
      </c>
      <c r="E541" s="35" t="s">
        <v>356</v>
      </c>
    </row>
    <row r="542" spans="1:16" ht="12.75" customHeight="1" x14ac:dyDescent="0.2">
      <c r="E542" s="34" t="s">
        <v>60</v>
      </c>
    </row>
    <row r="543" spans="1:16" ht="12.75" customHeight="1" x14ac:dyDescent="0.2">
      <c r="A543" t="s">
        <v>51</v>
      </c>
      <c r="B543" s="10" t="s">
        <v>1123</v>
      </c>
      <c r="C543" s="10" t="s">
        <v>1124</v>
      </c>
      <c r="D543" t="s">
        <v>49</v>
      </c>
      <c r="E543" s="29" t="s">
        <v>1125</v>
      </c>
      <c r="F543" s="30" t="s">
        <v>117</v>
      </c>
      <c r="G543" s="31">
        <v>19.664999999999999</v>
      </c>
      <c r="H543" s="30">
        <v>0</v>
      </c>
      <c r="I543" s="30">
        <f>ROUND(G543*H543,6)</f>
        <v>0</v>
      </c>
      <c r="L543" s="32">
        <v>0</v>
      </c>
      <c r="M543" s="27">
        <f>ROUND(ROUND(L543,2)*ROUND(G543,3),2)</f>
        <v>0</v>
      </c>
      <c r="N543" s="30" t="s">
        <v>777</v>
      </c>
      <c r="O543">
        <f>(M543*21)/100</f>
        <v>0</v>
      </c>
      <c r="P543" t="s">
        <v>27</v>
      </c>
    </row>
    <row r="544" spans="1:16" ht="12.75" customHeight="1" x14ac:dyDescent="0.2">
      <c r="A544" s="33" t="s">
        <v>56</v>
      </c>
      <c r="E544" s="34" t="s">
        <v>57</v>
      </c>
    </row>
    <row r="545" spans="1:16" ht="12.75" customHeight="1" x14ac:dyDescent="0.2">
      <c r="A545" s="33" t="s">
        <v>58</v>
      </c>
      <c r="E545" s="35" t="s">
        <v>356</v>
      </c>
    </row>
    <row r="546" spans="1:16" ht="12.75" customHeight="1" x14ac:dyDescent="0.2">
      <c r="E546" s="34" t="s">
        <v>60</v>
      </c>
    </row>
    <row r="547" spans="1:16" ht="12.75" customHeight="1" x14ac:dyDescent="0.2">
      <c r="A547" t="s">
        <v>51</v>
      </c>
      <c r="B547" s="10" t="s">
        <v>1126</v>
      </c>
      <c r="C547" s="10" t="s">
        <v>1127</v>
      </c>
      <c r="D547" t="s">
        <v>49</v>
      </c>
      <c r="E547" s="29" t="s">
        <v>1128</v>
      </c>
      <c r="F547" s="30" t="s">
        <v>117</v>
      </c>
      <c r="G547" s="31">
        <v>14.1</v>
      </c>
      <c r="H547" s="30">
        <v>0</v>
      </c>
      <c r="I547" s="30">
        <f>ROUND(G547*H547,6)</f>
        <v>0</v>
      </c>
      <c r="L547" s="32">
        <v>0</v>
      </c>
      <c r="M547" s="27">
        <f>ROUND(ROUND(L547,2)*ROUND(G547,3),2)</f>
        <v>0</v>
      </c>
      <c r="N547" s="30" t="s">
        <v>777</v>
      </c>
      <c r="O547">
        <f>(M547*21)/100</f>
        <v>0</v>
      </c>
      <c r="P547" t="s">
        <v>27</v>
      </c>
    </row>
    <row r="548" spans="1:16" ht="12.75" customHeight="1" x14ac:dyDescent="0.2">
      <c r="A548" s="33" t="s">
        <v>56</v>
      </c>
      <c r="E548" s="34" t="s">
        <v>57</v>
      </c>
    </row>
    <row r="549" spans="1:16" ht="12.75" customHeight="1" x14ac:dyDescent="0.2">
      <c r="A549" s="33" t="s">
        <v>58</v>
      </c>
      <c r="E549" s="35" t="s">
        <v>356</v>
      </c>
    </row>
    <row r="550" spans="1:16" ht="12.75" customHeight="1" x14ac:dyDescent="0.2">
      <c r="E550" s="34" t="s">
        <v>60</v>
      </c>
    </row>
    <row r="551" spans="1:16" ht="12.75" customHeight="1" x14ac:dyDescent="0.2">
      <c r="A551" t="s">
        <v>51</v>
      </c>
      <c r="B551" s="10" t="s">
        <v>1129</v>
      </c>
      <c r="C551" s="10" t="s">
        <v>1130</v>
      </c>
      <c r="D551" t="s">
        <v>49</v>
      </c>
      <c r="E551" s="29" t="s">
        <v>1131</v>
      </c>
      <c r="F551" s="30" t="s">
        <v>117</v>
      </c>
      <c r="G551" s="31">
        <v>59.628</v>
      </c>
      <c r="H551" s="30">
        <v>0</v>
      </c>
      <c r="I551" s="30">
        <f>ROUND(G551*H551,6)</f>
        <v>0</v>
      </c>
      <c r="L551" s="32">
        <v>0</v>
      </c>
      <c r="M551" s="27">
        <f>ROUND(ROUND(L551,2)*ROUND(G551,3),2)</f>
        <v>0</v>
      </c>
      <c r="N551" s="30" t="s">
        <v>777</v>
      </c>
      <c r="O551">
        <f>(M551*21)/100</f>
        <v>0</v>
      </c>
      <c r="P551" t="s">
        <v>27</v>
      </c>
    </row>
    <row r="552" spans="1:16" ht="12.75" customHeight="1" x14ac:dyDescent="0.2">
      <c r="A552" s="33" t="s">
        <v>56</v>
      </c>
      <c r="E552" s="34" t="s">
        <v>57</v>
      </c>
    </row>
    <row r="553" spans="1:16" ht="12.75" customHeight="1" x14ac:dyDescent="0.2">
      <c r="A553" s="33" t="s">
        <v>58</v>
      </c>
      <c r="E553" s="35" t="s">
        <v>356</v>
      </c>
    </row>
    <row r="554" spans="1:16" ht="12.75" customHeight="1" x14ac:dyDescent="0.2">
      <c r="E554" s="34" t="s">
        <v>60</v>
      </c>
    </row>
    <row r="555" spans="1:16" ht="12.75" customHeight="1" x14ac:dyDescent="0.2">
      <c r="A555" t="s">
        <v>51</v>
      </c>
      <c r="B555" s="10" t="s">
        <v>1132</v>
      </c>
      <c r="C555" s="10" t="s">
        <v>1133</v>
      </c>
      <c r="D555" t="s">
        <v>49</v>
      </c>
      <c r="E555" s="29" t="s">
        <v>1134</v>
      </c>
      <c r="F555" s="30" t="s">
        <v>117</v>
      </c>
      <c r="G555" s="31">
        <v>59.628</v>
      </c>
      <c r="H555" s="30">
        <v>0</v>
      </c>
      <c r="I555" s="30">
        <f>ROUND(G555*H555,6)</f>
        <v>0</v>
      </c>
      <c r="L555" s="32">
        <v>0</v>
      </c>
      <c r="M555" s="27">
        <f>ROUND(ROUND(L555,2)*ROUND(G555,3),2)</f>
        <v>0</v>
      </c>
      <c r="N555" s="30" t="s">
        <v>777</v>
      </c>
      <c r="O555">
        <f>(M555*21)/100</f>
        <v>0</v>
      </c>
      <c r="P555" t="s">
        <v>27</v>
      </c>
    </row>
    <row r="556" spans="1:16" ht="12.75" customHeight="1" x14ac:dyDescent="0.2">
      <c r="A556" s="33" t="s">
        <v>56</v>
      </c>
      <c r="E556" s="34" t="s">
        <v>57</v>
      </c>
    </row>
    <row r="557" spans="1:16" ht="12.75" customHeight="1" x14ac:dyDescent="0.2">
      <c r="A557" s="33" t="s">
        <v>58</v>
      </c>
      <c r="E557" s="35" t="s">
        <v>356</v>
      </c>
    </row>
    <row r="558" spans="1:16" ht="12.75" customHeight="1" x14ac:dyDescent="0.2">
      <c r="E558" s="34" t="s">
        <v>60</v>
      </c>
    </row>
    <row r="559" spans="1:16" ht="12.75" customHeight="1" x14ac:dyDescent="0.2">
      <c r="A559" t="s">
        <v>48</v>
      </c>
      <c r="C559" s="11" t="s">
        <v>106</v>
      </c>
      <c r="E559" s="28" t="s">
        <v>549</v>
      </c>
      <c r="J559" s="27">
        <f>0</f>
        <v>0</v>
      </c>
      <c r="K559" s="27">
        <f>0</f>
        <v>0</v>
      </c>
      <c r="L559" s="27">
        <f>0+L560+L564+L568+L572+L576+L580+L584+L588+L592+L596+L600+L604+L608+L612+L616+L620+L624+L628+L632+L636+L640+L644</f>
        <v>0</v>
      </c>
      <c r="M559" s="27">
        <f>0+M560+M564+M568+M572+M576+M580+M584+M588+M592+M596+M600+M604+M608+M612+M616+M620+M624+M628+M632+M636+M640+M644</f>
        <v>0</v>
      </c>
    </row>
    <row r="560" spans="1:16" ht="12.75" customHeight="1" x14ac:dyDescent="0.2">
      <c r="A560" t="s">
        <v>51</v>
      </c>
      <c r="B560" s="10" t="s">
        <v>192</v>
      </c>
      <c r="C560" s="10" t="s">
        <v>1135</v>
      </c>
      <c r="D560" t="s">
        <v>49</v>
      </c>
      <c r="E560" s="29" t="s">
        <v>1136</v>
      </c>
      <c r="F560" s="30" t="s">
        <v>117</v>
      </c>
      <c r="G560" s="31">
        <v>14.1</v>
      </c>
      <c r="H560" s="30">
        <v>0</v>
      </c>
      <c r="I560" s="30">
        <f>ROUND(G560*H560,6)</f>
        <v>0</v>
      </c>
      <c r="L560" s="32">
        <v>0</v>
      </c>
      <c r="M560" s="27">
        <f>ROUND(ROUND(L560,2)*ROUND(G560,3),2)</f>
        <v>0</v>
      </c>
      <c r="N560" s="30" t="s">
        <v>777</v>
      </c>
      <c r="O560">
        <f>(M560*21)/100</f>
        <v>0</v>
      </c>
      <c r="P560" t="s">
        <v>27</v>
      </c>
    </row>
    <row r="561" spans="1:16" ht="12.75" customHeight="1" x14ac:dyDescent="0.2">
      <c r="A561" s="33" t="s">
        <v>56</v>
      </c>
      <c r="E561" s="34" t="s">
        <v>57</v>
      </c>
    </row>
    <row r="562" spans="1:16" ht="12.75" customHeight="1" x14ac:dyDescent="0.2">
      <c r="A562" s="33" t="s">
        <v>58</v>
      </c>
      <c r="E562" s="35" t="s">
        <v>356</v>
      </c>
    </row>
    <row r="563" spans="1:16" ht="12.75" customHeight="1" x14ac:dyDescent="0.2">
      <c r="E563" s="34" t="s">
        <v>60</v>
      </c>
    </row>
    <row r="564" spans="1:16" ht="12.75" customHeight="1" x14ac:dyDescent="0.2">
      <c r="A564" t="s">
        <v>51</v>
      </c>
      <c r="B564" s="10" t="s">
        <v>197</v>
      </c>
      <c r="C564" s="10" t="s">
        <v>1137</v>
      </c>
      <c r="D564" t="s">
        <v>49</v>
      </c>
      <c r="E564" s="29" t="s">
        <v>1138</v>
      </c>
      <c r="F564" s="30" t="s">
        <v>117</v>
      </c>
      <c r="G564" s="31">
        <v>14.1</v>
      </c>
      <c r="H564" s="30">
        <v>0</v>
      </c>
      <c r="I564" s="30">
        <f>ROUND(G564*H564,6)</f>
        <v>0</v>
      </c>
      <c r="L564" s="32">
        <v>0</v>
      </c>
      <c r="M564" s="27">
        <f>ROUND(ROUND(L564,2)*ROUND(G564,3),2)</f>
        <v>0</v>
      </c>
      <c r="N564" s="30" t="s">
        <v>777</v>
      </c>
      <c r="O564">
        <f>(M564*21)/100</f>
        <v>0</v>
      </c>
      <c r="P564" t="s">
        <v>27</v>
      </c>
    </row>
    <row r="565" spans="1:16" ht="12.75" customHeight="1" x14ac:dyDescent="0.2">
      <c r="A565" s="33" t="s">
        <v>56</v>
      </c>
      <c r="E565" s="34" t="s">
        <v>57</v>
      </c>
    </row>
    <row r="566" spans="1:16" ht="12.75" customHeight="1" x14ac:dyDescent="0.2">
      <c r="A566" s="33" t="s">
        <v>58</v>
      </c>
      <c r="E566" s="35" t="s">
        <v>356</v>
      </c>
    </row>
    <row r="567" spans="1:16" ht="12.75" customHeight="1" x14ac:dyDescent="0.2">
      <c r="E567" s="34" t="s">
        <v>60</v>
      </c>
    </row>
    <row r="568" spans="1:16" ht="12.75" customHeight="1" x14ac:dyDescent="0.2">
      <c r="A568" t="s">
        <v>51</v>
      </c>
      <c r="B568" s="10" t="s">
        <v>202</v>
      </c>
      <c r="C568" s="10" t="s">
        <v>1139</v>
      </c>
      <c r="D568" t="s">
        <v>49</v>
      </c>
      <c r="E568" s="29" t="s">
        <v>1140</v>
      </c>
      <c r="F568" s="30" t="s">
        <v>117</v>
      </c>
      <c r="G568" s="31">
        <v>32.904000000000003</v>
      </c>
      <c r="H568" s="30">
        <v>0</v>
      </c>
      <c r="I568" s="30">
        <f>ROUND(G568*H568,6)</f>
        <v>0</v>
      </c>
      <c r="L568" s="32">
        <v>0</v>
      </c>
      <c r="M568" s="27">
        <f>ROUND(ROUND(L568,2)*ROUND(G568,3),2)</f>
        <v>0</v>
      </c>
      <c r="N568" s="30" t="s">
        <v>777</v>
      </c>
      <c r="O568">
        <f>(M568*21)/100</f>
        <v>0</v>
      </c>
      <c r="P568" t="s">
        <v>27</v>
      </c>
    </row>
    <row r="569" spans="1:16" ht="12.75" customHeight="1" x14ac:dyDescent="0.2">
      <c r="A569" s="33" t="s">
        <v>56</v>
      </c>
      <c r="E569" s="34" t="s">
        <v>57</v>
      </c>
    </row>
    <row r="570" spans="1:16" ht="12.75" customHeight="1" x14ac:dyDescent="0.2">
      <c r="A570" s="33" t="s">
        <v>58</v>
      </c>
      <c r="E570" s="35" t="s">
        <v>356</v>
      </c>
    </row>
    <row r="571" spans="1:16" ht="12.75" customHeight="1" x14ac:dyDescent="0.2">
      <c r="E571" s="34" t="s">
        <v>60</v>
      </c>
    </row>
    <row r="572" spans="1:16" ht="12.75" customHeight="1" x14ac:dyDescent="0.2">
      <c r="A572" t="s">
        <v>51</v>
      </c>
      <c r="B572" s="10" t="s">
        <v>206</v>
      </c>
      <c r="C572" s="10" t="s">
        <v>1141</v>
      </c>
      <c r="D572" t="s">
        <v>49</v>
      </c>
      <c r="E572" s="29" t="s">
        <v>1142</v>
      </c>
      <c r="F572" s="30" t="s">
        <v>117</v>
      </c>
      <c r="G572" s="31">
        <v>14.1</v>
      </c>
      <c r="H572" s="30">
        <v>0</v>
      </c>
      <c r="I572" s="30">
        <f>ROUND(G572*H572,6)</f>
        <v>0</v>
      </c>
      <c r="L572" s="32">
        <v>0</v>
      </c>
      <c r="M572" s="27">
        <f>ROUND(ROUND(L572,2)*ROUND(G572,3),2)</f>
        <v>0</v>
      </c>
      <c r="N572" s="30" t="s">
        <v>777</v>
      </c>
      <c r="O572">
        <f>(M572*21)/100</f>
        <v>0</v>
      </c>
      <c r="P572" t="s">
        <v>27</v>
      </c>
    </row>
    <row r="573" spans="1:16" ht="12.75" customHeight="1" x14ac:dyDescent="0.2">
      <c r="A573" s="33" t="s">
        <v>56</v>
      </c>
      <c r="E573" s="34" t="s">
        <v>57</v>
      </c>
    </row>
    <row r="574" spans="1:16" ht="12.75" customHeight="1" x14ac:dyDescent="0.2">
      <c r="A574" s="33" t="s">
        <v>58</v>
      </c>
      <c r="E574" s="35" t="s">
        <v>356</v>
      </c>
    </row>
    <row r="575" spans="1:16" ht="12.75" customHeight="1" x14ac:dyDescent="0.2">
      <c r="E575" s="34" t="s">
        <v>60</v>
      </c>
    </row>
    <row r="576" spans="1:16" ht="12.75" customHeight="1" x14ac:dyDescent="0.2">
      <c r="A576" t="s">
        <v>51</v>
      </c>
      <c r="B576" s="10" t="s">
        <v>186</v>
      </c>
      <c r="C576" s="10" t="s">
        <v>1141</v>
      </c>
      <c r="D576" t="s">
        <v>114</v>
      </c>
      <c r="E576" s="29" t="s">
        <v>1143</v>
      </c>
      <c r="F576" s="30" t="s">
        <v>109</v>
      </c>
      <c r="G576" s="31">
        <v>2.1150000000000002</v>
      </c>
      <c r="H576" s="30">
        <v>0</v>
      </c>
      <c r="I576" s="30">
        <f>ROUND(G576*H576,6)</f>
        <v>0</v>
      </c>
      <c r="L576" s="32">
        <v>0</v>
      </c>
      <c r="M576" s="27">
        <f>ROUND(ROUND(L576,2)*ROUND(G576,3),2)</f>
        <v>0</v>
      </c>
      <c r="N576" s="30" t="s">
        <v>777</v>
      </c>
      <c r="O576">
        <f>(M576*21)/100</f>
        <v>0</v>
      </c>
      <c r="P576" t="s">
        <v>27</v>
      </c>
    </row>
    <row r="577" spans="1:16" ht="12.75" customHeight="1" x14ac:dyDescent="0.2">
      <c r="A577" s="33" t="s">
        <v>56</v>
      </c>
      <c r="E577" s="34" t="s">
        <v>57</v>
      </c>
    </row>
    <row r="578" spans="1:16" ht="12.75" customHeight="1" x14ac:dyDescent="0.2">
      <c r="A578" s="33" t="s">
        <v>58</v>
      </c>
      <c r="E578" s="35" t="s">
        <v>1144</v>
      </c>
    </row>
    <row r="579" spans="1:16" ht="12.75" customHeight="1" x14ac:dyDescent="0.2">
      <c r="E579" s="34" t="s">
        <v>60</v>
      </c>
    </row>
    <row r="580" spans="1:16" ht="12.75" customHeight="1" x14ac:dyDescent="0.2">
      <c r="A580" t="s">
        <v>51</v>
      </c>
      <c r="B580" s="10" t="s">
        <v>214</v>
      </c>
      <c r="C580" s="10" t="s">
        <v>1145</v>
      </c>
      <c r="D580" t="s">
        <v>49</v>
      </c>
      <c r="E580" s="29" t="s">
        <v>1146</v>
      </c>
      <c r="F580" s="30" t="s">
        <v>109</v>
      </c>
      <c r="G580" s="31">
        <v>2.1150000000000002</v>
      </c>
      <c r="H580" s="30">
        <v>0</v>
      </c>
      <c r="I580" s="30">
        <f>ROUND(G580*H580,6)</f>
        <v>0</v>
      </c>
      <c r="L580" s="32">
        <v>0</v>
      </c>
      <c r="M580" s="27">
        <f>ROUND(ROUND(L580,2)*ROUND(G580,3),2)</f>
        <v>0</v>
      </c>
      <c r="N580" s="30" t="s">
        <v>777</v>
      </c>
      <c r="O580">
        <f>(M580*21)/100</f>
        <v>0</v>
      </c>
      <c r="P580" t="s">
        <v>27</v>
      </c>
    </row>
    <row r="581" spans="1:16" ht="12.75" customHeight="1" x14ac:dyDescent="0.2">
      <c r="A581" s="33" t="s">
        <v>56</v>
      </c>
      <c r="E581" s="34" t="s">
        <v>57</v>
      </c>
    </row>
    <row r="582" spans="1:16" ht="12.75" customHeight="1" x14ac:dyDescent="0.2">
      <c r="A582" s="33" t="s">
        <v>58</v>
      </c>
      <c r="E582" s="35" t="s">
        <v>1144</v>
      </c>
    </row>
    <row r="583" spans="1:16" ht="12.75" customHeight="1" x14ac:dyDescent="0.2">
      <c r="E583" s="34" t="s">
        <v>60</v>
      </c>
    </row>
    <row r="584" spans="1:16" ht="12.75" customHeight="1" x14ac:dyDescent="0.2">
      <c r="A584" t="s">
        <v>51</v>
      </c>
      <c r="B584" s="10" t="s">
        <v>217</v>
      </c>
      <c r="C584" s="10" t="s">
        <v>1147</v>
      </c>
      <c r="D584" t="s">
        <v>49</v>
      </c>
      <c r="E584" s="29" t="s">
        <v>1148</v>
      </c>
      <c r="F584" s="30" t="s">
        <v>117</v>
      </c>
      <c r="G584" s="31">
        <v>7.3879999999999999</v>
      </c>
      <c r="H584" s="30">
        <v>0</v>
      </c>
      <c r="I584" s="30">
        <f>ROUND(G584*H584,6)</f>
        <v>0</v>
      </c>
      <c r="L584" s="32">
        <v>0</v>
      </c>
      <c r="M584" s="27">
        <f>ROUND(ROUND(L584,2)*ROUND(G584,3),2)</f>
        <v>0</v>
      </c>
      <c r="N584" s="30" t="s">
        <v>777</v>
      </c>
      <c r="O584">
        <f>(M584*21)/100</f>
        <v>0</v>
      </c>
      <c r="P584" t="s">
        <v>27</v>
      </c>
    </row>
    <row r="585" spans="1:16" ht="12.75" customHeight="1" x14ac:dyDescent="0.2">
      <c r="A585" s="33" t="s">
        <v>56</v>
      </c>
      <c r="E585" s="34" t="s">
        <v>57</v>
      </c>
    </row>
    <row r="586" spans="1:16" ht="12.75" customHeight="1" x14ac:dyDescent="0.2">
      <c r="A586" s="33" t="s">
        <v>58</v>
      </c>
      <c r="E586" s="35" t="s">
        <v>1149</v>
      </c>
    </row>
    <row r="587" spans="1:16" ht="12.75" customHeight="1" x14ac:dyDescent="0.2">
      <c r="E587" s="34" t="s">
        <v>60</v>
      </c>
    </row>
    <row r="588" spans="1:16" ht="12.75" customHeight="1" x14ac:dyDescent="0.2">
      <c r="A588" t="s">
        <v>51</v>
      </c>
      <c r="B588" s="10" t="s">
        <v>220</v>
      </c>
      <c r="C588" s="10" t="s">
        <v>1150</v>
      </c>
      <c r="D588" t="s">
        <v>49</v>
      </c>
      <c r="E588" s="29" t="s">
        <v>1151</v>
      </c>
      <c r="F588" s="30" t="s">
        <v>54</v>
      </c>
      <c r="G588" s="31">
        <v>6</v>
      </c>
      <c r="H588" s="30">
        <v>0</v>
      </c>
      <c r="I588" s="30">
        <f>ROUND(G588*H588,6)</f>
        <v>0</v>
      </c>
      <c r="L588" s="32">
        <v>0</v>
      </c>
      <c r="M588" s="27">
        <f>ROUND(ROUND(L588,2)*ROUND(G588,3),2)</f>
        <v>0</v>
      </c>
      <c r="N588" s="30" t="s">
        <v>777</v>
      </c>
      <c r="O588">
        <f>(M588*21)/100</f>
        <v>0</v>
      </c>
      <c r="P588" t="s">
        <v>27</v>
      </c>
    </row>
    <row r="589" spans="1:16" ht="12.75" customHeight="1" x14ac:dyDescent="0.2">
      <c r="A589" s="33" t="s">
        <v>56</v>
      </c>
      <c r="E589" s="34" t="s">
        <v>57</v>
      </c>
    </row>
    <row r="590" spans="1:16" ht="12.75" customHeight="1" x14ac:dyDescent="0.2">
      <c r="A590" s="33" t="s">
        <v>58</v>
      </c>
      <c r="E590" s="35" t="s">
        <v>57</v>
      </c>
    </row>
    <row r="591" spans="1:16" ht="12.75" customHeight="1" x14ac:dyDescent="0.2">
      <c r="E591" s="34" t="s">
        <v>60</v>
      </c>
    </row>
    <row r="592" spans="1:16" ht="12.75" customHeight="1" x14ac:dyDescent="0.2">
      <c r="A592" t="s">
        <v>51</v>
      </c>
      <c r="B592" s="10" t="s">
        <v>224</v>
      </c>
      <c r="C592" s="10" t="s">
        <v>1152</v>
      </c>
      <c r="D592" t="s">
        <v>49</v>
      </c>
      <c r="E592" s="29" t="s">
        <v>1153</v>
      </c>
      <c r="F592" s="30" t="s">
        <v>130</v>
      </c>
      <c r="G592" s="31">
        <v>36</v>
      </c>
      <c r="H592" s="30">
        <v>0</v>
      </c>
      <c r="I592" s="30">
        <f>ROUND(G592*H592,6)</f>
        <v>0</v>
      </c>
      <c r="L592" s="32">
        <v>0</v>
      </c>
      <c r="M592" s="27">
        <f>ROUND(ROUND(L592,2)*ROUND(G592,3),2)</f>
        <v>0</v>
      </c>
      <c r="N592" s="30" t="s">
        <v>777</v>
      </c>
      <c r="O592">
        <f>(M592*21)/100</f>
        <v>0</v>
      </c>
      <c r="P592" t="s">
        <v>27</v>
      </c>
    </row>
    <row r="593" spans="1:16" ht="12.75" customHeight="1" x14ac:dyDescent="0.2">
      <c r="A593" s="33" t="s">
        <v>56</v>
      </c>
      <c r="E593" s="34" t="s">
        <v>57</v>
      </c>
    </row>
    <row r="594" spans="1:16" ht="12.75" customHeight="1" x14ac:dyDescent="0.2">
      <c r="A594" s="33" t="s">
        <v>58</v>
      </c>
      <c r="E594" s="35" t="s">
        <v>356</v>
      </c>
    </row>
    <row r="595" spans="1:16" ht="12.75" customHeight="1" x14ac:dyDescent="0.2">
      <c r="E595" s="34" t="s">
        <v>60</v>
      </c>
    </row>
    <row r="596" spans="1:16" ht="12.75" customHeight="1" x14ac:dyDescent="0.2">
      <c r="A596" t="s">
        <v>51</v>
      </c>
      <c r="B596" s="10" t="s">
        <v>227</v>
      </c>
      <c r="C596" s="10" t="s">
        <v>1154</v>
      </c>
      <c r="D596" t="s">
        <v>49</v>
      </c>
      <c r="E596" s="29" t="s">
        <v>1155</v>
      </c>
      <c r="F596" s="30" t="s">
        <v>130</v>
      </c>
      <c r="G596" s="31">
        <v>12</v>
      </c>
      <c r="H596" s="30">
        <v>0</v>
      </c>
      <c r="I596" s="30">
        <f>ROUND(G596*H596,6)</f>
        <v>0</v>
      </c>
      <c r="L596" s="32">
        <v>0</v>
      </c>
      <c r="M596" s="27">
        <f>ROUND(ROUND(L596,2)*ROUND(G596,3),2)</f>
        <v>0</v>
      </c>
      <c r="N596" s="30" t="s">
        <v>777</v>
      </c>
      <c r="O596">
        <f>(M596*21)/100</f>
        <v>0</v>
      </c>
      <c r="P596" t="s">
        <v>27</v>
      </c>
    </row>
    <row r="597" spans="1:16" ht="12.75" customHeight="1" x14ac:dyDescent="0.2">
      <c r="A597" s="33" t="s">
        <v>56</v>
      </c>
      <c r="E597" s="34" t="s">
        <v>57</v>
      </c>
    </row>
    <row r="598" spans="1:16" ht="12.75" customHeight="1" x14ac:dyDescent="0.2">
      <c r="A598" s="33" t="s">
        <v>58</v>
      </c>
      <c r="E598" s="35" t="s">
        <v>356</v>
      </c>
    </row>
    <row r="599" spans="1:16" ht="12.75" customHeight="1" x14ac:dyDescent="0.2">
      <c r="E599" s="34" t="s">
        <v>60</v>
      </c>
    </row>
    <row r="600" spans="1:16" ht="12.75" customHeight="1" x14ac:dyDescent="0.2">
      <c r="A600" t="s">
        <v>51</v>
      </c>
      <c r="B600" s="10" t="s">
        <v>230</v>
      </c>
      <c r="C600" s="10" t="s">
        <v>1156</v>
      </c>
      <c r="D600" t="s">
        <v>49</v>
      </c>
      <c r="E600" s="29" t="s">
        <v>1157</v>
      </c>
      <c r="F600" s="30" t="s">
        <v>117</v>
      </c>
      <c r="G600" s="31">
        <v>14.5</v>
      </c>
      <c r="H600" s="30">
        <v>0</v>
      </c>
      <c r="I600" s="30">
        <f>ROUND(G600*H600,6)</f>
        <v>0</v>
      </c>
      <c r="L600" s="32">
        <v>0</v>
      </c>
      <c r="M600" s="27">
        <f>ROUND(ROUND(L600,2)*ROUND(G600,3),2)</f>
        <v>0</v>
      </c>
      <c r="N600" s="30" t="s">
        <v>777</v>
      </c>
      <c r="O600">
        <f>(M600*21)/100</f>
        <v>0</v>
      </c>
      <c r="P600" t="s">
        <v>27</v>
      </c>
    </row>
    <row r="601" spans="1:16" ht="12.75" customHeight="1" x14ac:dyDescent="0.2">
      <c r="A601" s="33" t="s">
        <v>56</v>
      </c>
      <c r="E601" s="34" t="s">
        <v>57</v>
      </c>
    </row>
    <row r="602" spans="1:16" ht="12.75" customHeight="1" x14ac:dyDescent="0.2">
      <c r="A602" s="33" t="s">
        <v>58</v>
      </c>
      <c r="E602" s="35" t="s">
        <v>356</v>
      </c>
    </row>
    <row r="603" spans="1:16" ht="12.75" customHeight="1" x14ac:dyDescent="0.2">
      <c r="E603" s="34" t="s">
        <v>60</v>
      </c>
    </row>
    <row r="604" spans="1:16" ht="12.75" customHeight="1" x14ac:dyDescent="0.2">
      <c r="A604" t="s">
        <v>51</v>
      </c>
      <c r="B604" s="10" t="s">
        <v>234</v>
      </c>
      <c r="C604" s="10" t="s">
        <v>1158</v>
      </c>
      <c r="D604" t="s">
        <v>49</v>
      </c>
      <c r="E604" s="29" t="s">
        <v>1159</v>
      </c>
      <c r="F604" s="30" t="s">
        <v>117</v>
      </c>
      <c r="G604" s="31">
        <v>41.25</v>
      </c>
      <c r="H604" s="30">
        <v>0</v>
      </c>
      <c r="I604" s="30">
        <f>ROUND(G604*H604,6)</f>
        <v>0</v>
      </c>
      <c r="L604" s="32">
        <v>0</v>
      </c>
      <c r="M604" s="27">
        <f>ROUND(ROUND(L604,2)*ROUND(G604,3),2)</f>
        <v>0</v>
      </c>
      <c r="N604" s="30" t="s">
        <v>777</v>
      </c>
      <c r="O604">
        <f>(M604*21)/100</f>
        <v>0</v>
      </c>
      <c r="P604" t="s">
        <v>27</v>
      </c>
    </row>
    <row r="605" spans="1:16" ht="12.75" customHeight="1" x14ac:dyDescent="0.2">
      <c r="A605" s="33" t="s">
        <v>56</v>
      </c>
      <c r="E605" s="34" t="s">
        <v>57</v>
      </c>
    </row>
    <row r="606" spans="1:16" ht="12.75" customHeight="1" x14ac:dyDescent="0.2">
      <c r="A606" s="33" t="s">
        <v>58</v>
      </c>
      <c r="E606" s="35" t="s">
        <v>1160</v>
      </c>
    </row>
    <row r="607" spans="1:16" ht="12.75" customHeight="1" x14ac:dyDescent="0.2">
      <c r="E607" s="34" t="s">
        <v>60</v>
      </c>
    </row>
    <row r="608" spans="1:16" ht="12.75" customHeight="1" x14ac:dyDescent="0.2">
      <c r="A608" t="s">
        <v>51</v>
      </c>
      <c r="B608" s="10" t="s">
        <v>238</v>
      </c>
      <c r="C608" s="10" t="s">
        <v>1161</v>
      </c>
      <c r="D608" t="s">
        <v>49</v>
      </c>
      <c r="E608" s="29" t="s">
        <v>1162</v>
      </c>
      <c r="F608" s="30" t="s">
        <v>117</v>
      </c>
      <c r="G608" s="31">
        <v>27.75</v>
      </c>
      <c r="H608" s="30">
        <v>0</v>
      </c>
      <c r="I608" s="30">
        <f>ROUND(G608*H608,6)</f>
        <v>0</v>
      </c>
      <c r="L608" s="32">
        <v>0</v>
      </c>
      <c r="M608" s="27">
        <f>ROUND(ROUND(L608,2)*ROUND(G608,3),2)</f>
        <v>0</v>
      </c>
      <c r="N608" s="30" t="s">
        <v>777</v>
      </c>
      <c r="O608">
        <f>(M608*21)/100</f>
        <v>0</v>
      </c>
      <c r="P608" t="s">
        <v>27</v>
      </c>
    </row>
    <row r="609" spans="1:16" ht="12.75" customHeight="1" x14ac:dyDescent="0.2">
      <c r="A609" s="33" t="s">
        <v>56</v>
      </c>
      <c r="E609" s="34" t="s">
        <v>57</v>
      </c>
    </row>
    <row r="610" spans="1:16" ht="12.75" customHeight="1" x14ac:dyDescent="0.2">
      <c r="A610" s="33" t="s">
        <v>58</v>
      </c>
      <c r="E610" s="35" t="s">
        <v>1163</v>
      </c>
    </row>
    <row r="611" spans="1:16" ht="12.75" customHeight="1" x14ac:dyDescent="0.2">
      <c r="E611" s="34" t="s">
        <v>60</v>
      </c>
    </row>
    <row r="612" spans="1:16" ht="12.75" customHeight="1" x14ac:dyDescent="0.2">
      <c r="A612" t="s">
        <v>51</v>
      </c>
      <c r="B612" s="10" t="s">
        <v>242</v>
      </c>
      <c r="C612" s="10" t="s">
        <v>1164</v>
      </c>
      <c r="D612" t="s">
        <v>49</v>
      </c>
      <c r="E612" s="29" t="s">
        <v>1165</v>
      </c>
      <c r="F612" s="30" t="s">
        <v>896</v>
      </c>
      <c r="G612" s="31">
        <v>3</v>
      </c>
      <c r="H612" s="30">
        <v>0</v>
      </c>
      <c r="I612" s="30">
        <f>ROUND(G612*H612,6)</f>
        <v>0</v>
      </c>
      <c r="L612" s="32">
        <v>0</v>
      </c>
      <c r="M612" s="27">
        <f>ROUND(ROUND(L612,2)*ROUND(G612,3),2)</f>
        <v>0</v>
      </c>
      <c r="N612" s="30" t="s">
        <v>777</v>
      </c>
      <c r="O612">
        <f>(M612*21)/100</f>
        <v>0</v>
      </c>
      <c r="P612" t="s">
        <v>27</v>
      </c>
    </row>
    <row r="613" spans="1:16" ht="12.75" customHeight="1" x14ac:dyDescent="0.2">
      <c r="A613" s="33" t="s">
        <v>56</v>
      </c>
      <c r="E613" s="34" t="s">
        <v>57</v>
      </c>
    </row>
    <row r="614" spans="1:16" ht="12.75" customHeight="1" x14ac:dyDescent="0.2">
      <c r="A614" s="33" t="s">
        <v>58</v>
      </c>
      <c r="E614" s="35" t="s">
        <v>57</v>
      </c>
    </row>
    <row r="615" spans="1:16" ht="12.75" customHeight="1" x14ac:dyDescent="0.2">
      <c r="E615" s="34" t="s">
        <v>60</v>
      </c>
    </row>
    <row r="616" spans="1:16" ht="12.75" customHeight="1" x14ac:dyDescent="0.2">
      <c r="A616" t="s">
        <v>51</v>
      </c>
      <c r="B616" s="10" t="s">
        <v>248</v>
      </c>
      <c r="C616" s="10" t="s">
        <v>1166</v>
      </c>
      <c r="D616" t="s">
        <v>49</v>
      </c>
      <c r="E616" s="29" t="s">
        <v>1167</v>
      </c>
      <c r="F616" s="30" t="s">
        <v>896</v>
      </c>
      <c r="G616" s="31">
        <v>2</v>
      </c>
      <c r="H616" s="30">
        <v>0</v>
      </c>
      <c r="I616" s="30">
        <f>ROUND(G616*H616,6)</f>
        <v>0</v>
      </c>
      <c r="L616" s="32">
        <v>0</v>
      </c>
      <c r="M616" s="27">
        <f>ROUND(ROUND(L616,2)*ROUND(G616,3),2)</f>
        <v>0</v>
      </c>
      <c r="N616" s="30" t="s">
        <v>777</v>
      </c>
      <c r="O616">
        <f>(M616*21)/100</f>
        <v>0</v>
      </c>
      <c r="P616" t="s">
        <v>27</v>
      </c>
    </row>
    <row r="617" spans="1:16" ht="12.75" customHeight="1" x14ac:dyDescent="0.2">
      <c r="A617" s="33" t="s">
        <v>56</v>
      </c>
      <c r="E617" s="34" t="s">
        <v>57</v>
      </c>
    </row>
    <row r="618" spans="1:16" ht="12.75" customHeight="1" x14ac:dyDescent="0.2">
      <c r="A618" s="33" t="s">
        <v>58</v>
      </c>
      <c r="E618" s="35" t="s">
        <v>57</v>
      </c>
    </row>
    <row r="619" spans="1:16" ht="12.75" customHeight="1" x14ac:dyDescent="0.2">
      <c r="E619" s="34" t="s">
        <v>60</v>
      </c>
    </row>
    <row r="620" spans="1:16" ht="12.75" customHeight="1" x14ac:dyDescent="0.2">
      <c r="A620" t="s">
        <v>51</v>
      </c>
      <c r="B620" s="10" t="s">
        <v>251</v>
      </c>
      <c r="C620" s="10" t="s">
        <v>1168</v>
      </c>
      <c r="D620" t="s">
        <v>49</v>
      </c>
      <c r="E620" s="29" t="s">
        <v>1169</v>
      </c>
      <c r="F620" s="30" t="s">
        <v>896</v>
      </c>
      <c r="G620" s="31">
        <v>2</v>
      </c>
      <c r="H620" s="30">
        <v>0</v>
      </c>
      <c r="I620" s="30">
        <f>ROUND(G620*H620,6)</f>
        <v>0</v>
      </c>
      <c r="L620" s="32">
        <v>0</v>
      </c>
      <c r="M620" s="27">
        <f>ROUND(ROUND(L620,2)*ROUND(G620,3),2)</f>
        <v>0</v>
      </c>
      <c r="N620" s="30" t="s">
        <v>777</v>
      </c>
      <c r="O620">
        <f>(M620*21)/100</f>
        <v>0</v>
      </c>
      <c r="P620" t="s">
        <v>27</v>
      </c>
    </row>
    <row r="621" spans="1:16" ht="12.75" customHeight="1" x14ac:dyDescent="0.2">
      <c r="A621" s="33" t="s">
        <v>56</v>
      </c>
      <c r="E621" s="34" t="s">
        <v>57</v>
      </c>
    </row>
    <row r="622" spans="1:16" ht="12.75" customHeight="1" x14ac:dyDescent="0.2">
      <c r="A622" s="33" t="s">
        <v>58</v>
      </c>
      <c r="E622" s="35" t="s">
        <v>57</v>
      </c>
    </row>
    <row r="623" spans="1:16" ht="12.75" customHeight="1" x14ac:dyDescent="0.2">
      <c r="E623" s="34" t="s">
        <v>60</v>
      </c>
    </row>
    <row r="624" spans="1:16" ht="12.75" customHeight="1" x14ac:dyDescent="0.2">
      <c r="A624" t="s">
        <v>51</v>
      </c>
      <c r="B624" s="10" t="s">
        <v>256</v>
      </c>
      <c r="C624" s="10" t="s">
        <v>1170</v>
      </c>
      <c r="D624" t="s">
        <v>49</v>
      </c>
      <c r="E624" s="29" t="s">
        <v>1169</v>
      </c>
      <c r="F624" s="30" t="s">
        <v>896</v>
      </c>
      <c r="G624" s="31">
        <v>2</v>
      </c>
      <c r="H624" s="30">
        <v>0</v>
      </c>
      <c r="I624" s="30">
        <f>ROUND(G624*H624,6)</f>
        <v>0</v>
      </c>
      <c r="L624" s="32">
        <v>0</v>
      </c>
      <c r="M624" s="27">
        <f>ROUND(ROUND(L624,2)*ROUND(G624,3),2)</f>
        <v>0</v>
      </c>
      <c r="N624" s="30" t="s">
        <v>777</v>
      </c>
      <c r="O624">
        <f>(M624*21)/100</f>
        <v>0</v>
      </c>
      <c r="P624" t="s">
        <v>27</v>
      </c>
    </row>
    <row r="625" spans="1:16" ht="12.75" customHeight="1" x14ac:dyDescent="0.2">
      <c r="A625" s="33" t="s">
        <v>56</v>
      </c>
      <c r="E625" s="34" t="s">
        <v>57</v>
      </c>
    </row>
    <row r="626" spans="1:16" ht="12.75" customHeight="1" x14ac:dyDescent="0.2">
      <c r="A626" s="33" t="s">
        <v>58</v>
      </c>
      <c r="E626" s="35" t="s">
        <v>57</v>
      </c>
    </row>
    <row r="627" spans="1:16" ht="12.75" customHeight="1" x14ac:dyDescent="0.2">
      <c r="E627" s="34" t="s">
        <v>60</v>
      </c>
    </row>
    <row r="628" spans="1:16" ht="12.75" customHeight="1" x14ac:dyDescent="0.2">
      <c r="A628" t="s">
        <v>51</v>
      </c>
      <c r="B628" s="10" t="s">
        <v>260</v>
      </c>
      <c r="C628" s="10" t="s">
        <v>1171</v>
      </c>
      <c r="D628" t="s">
        <v>49</v>
      </c>
      <c r="E628" s="29" t="s">
        <v>1172</v>
      </c>
      <c r="F628" s="30" t="s">
        <v>82</v>
      </c>
      <c r="G628" s="31">
        <v>16.905999999999999</v>
      </c>
      <c r="H628" s="30">
        <v>0</v>
      </c>
      <c r="I628" s="30">
        <f>ROUND(G628*H628,6)</f>
        <v>0</v>
      </c>
      <c r="L628" s="32">
        <v>0</v>
      </c>
      <c r="M628" s="27">
        <f>ROUND(ROUND(L628,2)*ROUND(G628,3),2)</f>
        <v>0</v>
      </c>
      <c r="N628" s="30" t="s">
        <v>777</v>
      </c>
      <c r="O628">
        <f>(M628*21)/100</f>
        <v>0</v>
      </c>
      <c r="P628" t="s">
        <v>27</v>
      </c>
    </row>
    <row r="629" spans="1:16" ht="12.75" customHeight="1" x14ac:dyDescent="0.2">
      <c r="A629" s="33" t="s">
        <v>56</v>
      </c>
      <c r="E629" s="34" t="s">
        <v>57</v>
      </c>
    </row>
    <row r="630" spans="1:16" ht="12.75" customHeight="1" x14ac:dyDescent="0.2">
      <c r="A630" s="33" t="s">
        <v>58</v>
      </c>
      <c r="E630" s="35" t="s">
        <v>356</v>
      </c>
    </row>
    <row r="631" spans="1:16" ht="12.75" customHeight="1" x14ac:dyDescent="0.2">
      <c r="E631" s="34" t="s">
        <v>60</v>
      </c>
    </row>
    <row r="632" spans="1:16" ht="12.75" customHeight="1" x14ac:dyDescent="0.2">
      <c r="A632" t="s">
        <v>51</v>
      </c>
      <c r="B632" s="10" t="s">
        <v>264</v>
      </c>
      <c r="C632" s="10" t="s">
        <v>1173</v>
      </c>
      <c r="D632" t="s">
        <v>49</v>
      </c>
      <c r="E632" s="29" t="s">
        <v>1174</v>
      </c>
      <c r="F632" s="30" t="s">
        <v>82</v>
      </c>
      <c r="G632" s="31">
        <v>16.905999999999999</v>
      </c>
      <c r="H632" s="30">
        <v>0</v>
      </c>
      <c r="I632" s="30">
        <f>ROUND(G632*H632,6)</f>
        <v>0</v>
      </c>
      <c r="L632" s="32">
        <v>0</v>
      </c>
      <c r="M632" s="27">
        <f>ROUND(ROUND(L632,2)*ROUND(G632,3),2)</f>
        <v>0</v>
      </c>
      <c r="N632" s="30" t="s">
        <v>777</v>
      </c>
      <c r="O632">
        <f>(M632*21)/100</f>
        <v>0</v>
      </c>
      <c r="P632" t="s">
        <v>27</v>
      </c>
    </row>
    <row r="633" spans="1:16" ht="12.75" customHeight="1" x14ac:dyDescent="0.2">
      <c r="A633" s="33" t="s">
        <v>56</v>
      </c>
      <c r="E633" s="34" t="s">
        <v>57</v>
      </c>
    </row>
    <row r="634" spans="1:16" ht="12.75" customHeight="1" x14ac:dyDescent="0.2">
      <c r="A634" s="33" t="s">
        <v>58</v>
      </c>
      <c r="E634" s="35" t="s">
        <v>356</v>
      </c>
    </row>
    <row r="635" spans="1:16" ht="12.75" customHeight="1" x14ac:dyDescent="0.2">
      <c r="E635" s="34" t="s">
        <v>60</v>
      </c>
    </row>
    <row r="636" spans="1:16" ht="12.75" customHeight="1" x14ac:dyDescent="0.2">
      <c r="A636" t="s">
        <v>51</v>
      </c>
      <c r="B636" s="10" t="s">
        <v>268</v>
      </c>
      <c r="C636" s="10" t="s">
        <v>1175</v>
      </c>
      <c r="D636" t="s">
        <v>49</v>
      </c>
      <c r="E636" s="29" t="s">
        <v>1176</v>
      </c>
      <c r="F636" s="30" t="s">
        <v>82</v>
      </c>
      <c r="G636" s="31">
        <v>167.13900000000001</v>
      </c>
      <c r="H636" s="30">
        <v>0</v>
      </c>
      <c r="I636" s="30">
        <f>ROUND(G636*H636,6)</f>
        <v>0</v>
      </c>
      <c r="L636" s="32">
        <v>0</v>
      </c>
      <c r="M636" s="27">
        <f>ROUND(ROUND(L636,2)*ROUND(G636,3),2)</f>
        <v>0</v>
      </c>
      <c r="N636" s="30" t="s">
        <v>777</v>
      </c>
      <c r="O636">
        <f>(M636*21)/100</f>
        <v>0</v>
      </c>
      <c r="P636" t="s">
        <v>27</v>
      </c>
    </row>
    <row r="637" spans="1:16" ht="12.75" customHeight="1" x14ac:dyDescent="0.2">
      <c r="A637" s="33" t="s">
        <v>56</v>
      </c>
      <c r="E637" s="34" t="s">
        <v>57</v>
      </c>
    </row>
    <row r="638" spans="1:16" ht="12.75" customHeight="1" x14ac:dyDescent="0.2">
      <c r="A638" s="33" t="s">
        <v>58</v>
      </c>
      <c r="E638" s="35" t="s">
        <v>356</v>
      </c>
    </row>
    <row r="639" spans="1:16" ht="12.75" customHeight="1" x14ac:dyDescent="0.2">
      <c r="E639" s="34" t="s">
        <v>60</v>
      </c>
    </row>
    <row r="640" spans="1:16" ht="12.75" customHeight="1" x14ac:dyDescent="0.2">
      <c r="A640" t="s">
        <v>51</v>
      </c>
      <c r="B640" s="10" t="s">
        <v>272</v>
      </c>
      <c r="C640" s="10" t="s">
        <v>1177</v>
      </c>
      <c r="D640" t="s">
        <v>49</v>
      </c>
      <c r="E640" s="29" t="s">
        <v>1178</v>
      </c>
      <c r="F640" s="30" t="s">
        <v>82</v>
      </c>
      <c r="G640" s="31">
        <v>13.906000000000001</v>
      </c>
      <c r="H640" s="30">
        <v>0</v>
      </c>
      <c r="I640" s="30">
        <f>ROUND(G640*H640,6)</f>
        <v>0</v>
      </c>
      <c r="L640" s="32">
        <v>0</v>
      </c>
      <c r="M640" s="27">
        <f>ROUND(ROUND(L640,2)*ROUND(G640,3),2)</f>
        <v>0</v>
      </c>
      <c r="N640" s="30" t="s">
        <v>777</v>
      </c>
      <c r="O640">
        <f>(M640*21)/100</f>
        <v>0</v>
      </c>
      <c r="P640" t="s">
        <v>27</v>
      </c>
    </row>
    <row r="641" spans="1:16" ht="12.75" customHeight="1" x14ac:dyDescent="0.2">
      <c r="A641" s="33" t="s">
        <v>56</v>
      </c>
      <c r="E641" s="34" t="s">
        <v>57</v>
      </c>
    </row>
    <row r="642" spans="1:16" ht="12.75" customHeight="1" x14ac:dyDescent="0.2">
      <c r="A642" s="33" t="s">
        <v>58</v>
      </c>
      <c r="E642" s="35" t="s">
        <v>356</v>
      </c>
    </row>
    <row r="643" spans="1:16" ht="12.75" customHeight="1" x14ac:dyDescent="0.2">
      <c r="E643" s="34" t="s">
        <v>60</v>
      </c>
    </row>
    <row r="644" spans="1:16" ht="12.75" customHeight="1" x14ac:dyDescent="0.2">
      <c r="A644" t="s">
        <v>51</v>
      </c>
      <c r="B644" s="10" t="s">
        <v>276</v>
      </c>
      <c r="C644" s="10" t="s">
        <v>1179</v>
      </c>
      <c r="D644" t="s">
        <v>49</v>
      </c>
      <c r="E644" s="29" t="s">
        <v>1180</v>
      </c>
      <c r="F644" s="30" t="s">
        <v>82</v>
      </c>
      <c r="G644" s="31">
        <v>9.6129999999999995</v>
      </c>
      <c r="H644" s="30">
        <v>0</v>
      </c>
      <c r="I644" s="30">
        <f>ROUND(G644*H644,6)</f>
        <v>0</v>
      </c>
      <c r="L644" s="32">
        <v>0</v>
      </c>
      <c r="M644" s="27">
        <f>ROUND(ROUND(L644,2)*ROUND(G644,3),2)</f>
        <v>0</v>
      </c>
      <c r="N644" s="30" t="s">
        <v>777</v>
      </c>
      <c r="O644">
        <f>(M644*21)/100</f>
        <v>0</v>
      </c>
      <c r="P644" t="s">
        <v>27</v>
      </c>
    </row>
    <row r="645" spans="1:16" ht="12.75" customHeight="1" x14ac:dyDescent="0.2">
      <c r="A645" s="33" t="s">
        <v>56</v>
      </c>
      <c r="E645" s="34" t="s">
        <v>57</v>
      </c>
    </row>
    <row r="646" spans="1:16" ht="12.75" customHeight="1" x14ac:dyDescent="0.2">
      <c r="A646" s="33" t="s">
        <v>58</v>
      </c>
      <c r="E646" s="35" t="s">
        <v>356</v>
      </c>
    </row>
    <row r="647" spans="1:16" ht="12.75" customHeight="1" x14ac:dyDescent="0.2">
      <c r="E647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Rekapitulace</vt:lpstr>
      <vt:lpstr>PS 001</vt:lpstr>
      <vt:lpstr>SO 201</vt:lpstr>
      <vt:lpstr>SO 202</vt:lpstr>
      <vt:lpstr>SO 101</vt:lpstr>
      <vt:lpstr>SO 102</vt:lpstr>
      <vt:lpstr>SO 103</vt:lpstr>
      <vt:lpstr>SO 104</vt:lpstr>
      <vt:lpstr>SO 105</vt:lpstr>
      <vt:lpstr>SO 106</vt:lpstr>
      <vt:lpstr>SO 107</vt:lpstr>
      <vt:lpstr>SO 108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2019-12-11T11:47:43Z</dcterms:created>
  <dcterms:modified xsi:type="dcterms:W3CDTF">2019-12-11T11:47:43Z</dcterms:modified>
  <cp:category/>
  <cp:contentStatus/>
</cp:coreProperties>
</file>